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tb-my.sharepoint.com/personal/sven_loesche_btb-logistics_de/Documents/Desktop/"/>
    </mc:Choice>
  </mc:AlternateContent>
  <xr:revisionPtr revIDLastSave="391" documentId="8_{A7E5E9C9-EF01-4ECC-A9F3-368D620356B8}" xr6:coauthVersionLast="47" xr6:coauthVersionMax="47" xr10:uidLastSave="{B9789B3F-1600-42B8-90CC-8A00A4521813}"/>
  <bookViews>
    <workbookView xWindow="32910" yWindow="2520" windowWidth="21600" windowHeight="12645" xr2:uid="{00000000-000D-0000-FFFF-FFFF00000000}"/>
  </bookViews>
  <sheets>
    <sheet name="Regeln" sheetId="3" r:id="rId1"/>
    <sheet name="Tippzettel" sheetId="2" r:id="rId2"/>
    <sheet name="interaktive Tipp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2" l="1"/>
  <c r="P39" i="2"/>
  <c r="N39" i="2"/>
  <c r="M39" i="2"/>
  <c r="K39" i="2"/>
  <c r="J39" i="2"/>
  <c r="H39" i="2"/>
  <c r="G39" i="2"/>
  <c r="Q38" i="2"/>
  <c r="P38" i="2"/>
  <c r="N38" i="2"/>
  <c r="M38" i="2"/>
  <c r="K38" i="2"/>
  <c r="J38" i="2"/>
  <c r="H38" i="2"/>
  <c r="G38" i="2"/>
  <c r="Q37" i="2"/>
  <c r="P37" i="2"/>
  <c r="N37" i="2"/>
  <c r="M37" i="2"/>
  <c r="K37" i="2"/>
  <c r="J37" i="2"/>
  <c r="H37" i="2"/>
  <c r="G37" i="2"/>
  <c r="Q36" i="2"/>
  <c r="P36" i="2"/>
  <c r="N36" i="2"/>
  <c r="M36" i="2"/>
  <c r="K36" i="2"/>
  <c r="J36" i="2"/>
  <c r="H36" i="2"/>
  <c r="G36" i="2"/>
  <c r="Q35" i="2"/>
  <c r="P35" i="2"/>
  <c r="N35" i="2"/>
  <c r="M35" i="2"/>
  <c r="K35" i="2"/>
  <c r="J35" i="2"/>
  <c r="H35" i="2"/>
  <c r="G35" i="2"/>
  <c r="Q34" i="2"/>
  <c r="P34" i="2"/>
  <c r="N34" i="2"/>
  <c r="M34" i="2"/>
  <c r="K34" i="2"/>
  <c r="J34" i="2"/>
  <c r="H34" i="2"/>
  <c r="G34" i="2"/>
  <c r="E39" i="2"/>
  <c r="D39" i="2"/>
  <c r="B39" i="2"/>
  <c r="A39" i="2"/>
  <c r="Q30" i="2"/>
  <c r="P30" i="2"/>
  <c r="N30" i="2"/>
  <c r="M30" i="2"/>
  <c r="E38" i="2"/>
  <c r="D38" i="2"/>
  <c r="B38" i="2"/>
  <c r="A38" i="2"/>
  <c r="Q29" i="2"/>
  <c r="P29" i="2"/>
  <c r="N29" i="2"/>
  <c r="M29" i="2"/>
  <c r="E37" i="2"/>
  <c r="D37" i="2"/>
  <c r="B37" i="2"/>
  <c r="A37" i="2"/>
  <c r="Q28" i="2"/>
  <c r="P28" i="2"/>
  <c r="N28" i="2"/>
  <c r="M28" i="2"/>
  <c r="E36" i="2"/>
  <c r="D36" i="2"/>
  <c r="B36" i="2"/>
  <c r="A36" i="2"/>
  <c r="Q27" i="2"/>
  <c r="P27" i="2"/>
  <c r="N27" i="2"/>
  <c r="M27" i="2"/>
  <c r="E35" i="2"/>
  <c r="D35" i="2"/>
  <c r="B35" i="2"/>
  <c r="A35" i="2"/>
  <c r="Q26" i="2"/>
  <c r="P26" i="2"/>
  <c r="N26" i="2"/>
  <c r="M26" i="2"/>
  <c r="E34" i="2"/>
  <c r="D34" i="2"/>
  <c r="B34" i="2"/>
  <c r="A34" i="2"/>
  <c r="Q25" i="2"/>
  <c r="P25" i="2"/>
  <c r="N25" i="2"/>
  <c r="M25" i="2"/>
  <c r="K30" i="2"/>
  <c r="J30" i="2"/>
  <c r="H30" i="2"/>
  <c r="G30" i="2"/>
  <c r="E30" i="2"/>
  <c r="D30" i="2"/>
  <c r="B30" i="2"/>
  <c r="A30" i="2"/>
  <c r="K29" i="2"/>
  <c r="J29" i="2"/>
  <c r="H29" i="2"/>
  <c r="G29" i="2"/>
  <c r="E29" i="2"/>
  <c r="D29" i="2"/>
  <c r="B29" i="2"/>
  <c r="A29" i="2"/>
  <c r="K28" i="2"/>
  <c r="J28" i="2"/>
  <c r="H28" i="2"/>
  <c r="G28" i="2"/>
  <c r="E28" i="2"/>
  <c r="D28" i="2"/>
  <c r="B28" i="2"/>
  <c r="A28" i="2"/>
  <c r="K27" i="2"/>
  <c r="J27" i="2"/>
  <c r="H27" i="2"/>
  <c r="G27" i="2"/>
  <c r="E27" i="2"/>
  <c r="D27" i="2"/>
  <c r="B27" i="2"/>
  <c r="A27" i="2"/>
  <c r="K26" i="2"/>
  <c r="J26" i="2"/>
  <c r="H26" i="2"/>
  <c r="G26" i="2"/>
  <c r="E26" i="2"/>
  <c r="D26" i="2"/>
  <c r="B26" i="2"/>
  <c r="A26" i="2"/>
  <c r="K25" i="2"/>
  <c r="J25" i="2"/>
  <c r="H25" i="2"/>
  <c r="G25" i="2"/>
  <c r="E25" i="2"/>
  <c r="D25" i="2"/>
  <c r="B25" i="2"/>
  <c r="A25" i="2"/>
  <c r="Q21" i="2"/>
  <c r="P21" i="2"/>
  <c r="N21" i="2"/>
  <c r="M21" i="2"/>
  <c r="K21" i="2"/>
  <c r="J21" i="2"/>
  <c r="H21" i="2"/>
  <c r="G21" i="2"/>
  <c r="Q20" i="2"/>
  <c r="P20" i="2"/>
  <c r="N20" i="2"/>
  <c r="M20" i="2"/>
  <c r="K20" i="2"/>
  <c r="J20" i="2"/>
  <c r="H20" i="2"/>
  <c r="G20" i="2"/>
  <c r="Q19" i="2"/>
  <c r="P19" i="2"/>
  <c r="N19" i="2"/>
  <c r="M19" i="2"/>
  <c r="K19" i="2"/>
  <c r="J19" i="2"/>
  <c r="H19" i="2"/>
  <c r="G19" i="2"/>
  <c r="Q18" i="2"/>
  <c r="P18" i="2"/>
  <c r="N18" i="2"/>
  <c r="M18" i="2"/>
  <c r="K18" i="2"/>
  <c r="J18" i="2"/>
  <c r="H18" i="2"/>
  <c r="G18" i="2"/>
  <c r="Q17" i="2"/>
  <c r="P17" i="2"/>
  <c r="N17" i="2"/>
  <c r="M17" i="2"/>
  <c r="K17" i="2"/>
  <c r="J17" i="2"/>
  <c r="H17" i="2"/>
  <c r="G17" i="2"/>
  <c r="Q16" i="2"/>
  <c r="P16" i="2"/>
  <c r="N16" i="2"/>
  <c r="M16" i="2"/>
  <c r="K16" i="2"/>
  <c r="J16" i="2"/>
  <c r="H16" i="2"/>
  <c r="G16" i="2"/>
  <c r="E21" i="2"/>
  <c r="D21" i="2"/>
  <c r="B21" i="2"/>
  <c r="A21" i="2"/>
  <c r="Q12" i="2"/>
  <c r="P12" i="2"/>
  <c r="N12" i="2"/>
  <c r="M12" i="2"/>
  <c r="E20" i="2"/>
  <c r="D20" i="2"/>
  <c r="B20" i="2"/>
  <c r="A20" i="2"/>
  <c r="Q11" i="2"/>
  <c r="P11" i="2"/>
  <c r="N11" i="2"/>
  <c r="M11" i="2"/>
  <c r="E19" i="2"/>
  <c r="D19" i="2"/>
  <c r="B19" i="2"/>
  <c r="A19" i="2"/>
  <c r="Q10" i="2"/>
  <c r="P10" i="2"/>
  <c r="N10" i="2"/>
  <c r="M10" i="2"/>
  <c r="E18" i="2"/>
  <c r="D18" i="2"/>
  <c r="B18" i="2"/>
  <c r="A18" i="2"/>
  <c r="Q9" i="2"/>
  <c r="P9" i="2"/>
  <c r="N9" i="2"/>
  <c r="M9" i="2"/>
  <c r="E17" i="2"/>
  <c r="D17" i="2"/>
  <c r="B17" i="2"/>
  <c r="A17" i="2"/>
  <c r="Q8" i="2"/>
  <c r="P8" i="2"/>
  <c r="N8" i="2"/>
  <c r="M8" i="2"/>
  <c r="E16" i="2"/>
  <c r="D16" i="2"/>
  <c r="B16" i="2"/>
  <c r="A16" i="2"/>
  <c r="Q7" i="2"/>
  <c r="P7" i="2"/>
  <c r="N7" i="2"/>
  <c r="M7" i="2"/>
  <c r="K12" i="2"/>
  <c r="J12" i="2"/>
  <c r="H12" i="2"/>
  <c r="G12" i="2"/>
  <c r="E12" i="2"/>
  <c r="D12" i="2"/>
  <c r="B12" i="2"/>
  <c r="A12" i="2"/>
  <c r="K11" i="2"/>
  <c r="J11" i="2"/>
  <c r="H11" i="2"/>
  <c r="G11" i="2"/>
  <c r="E11" i="2"/>
  <c r="D11" i="2"/>
  <c r="B11" i="2"/>
  <c r="A11" i="2"/>
  <c r="K10" i="2"/>
  <c r="J10" i="2"/>
  <c r="H10" i="2"/>
  <c r="G10" i="2"/>
  <c r="E10" i="2"/>
  <c r="D10" i="2"/>
  <c r="B10" i="2"/>
  <c r="A10" i="2"/>
  <c r="K9" i="2"/>
  <c r="J9" i="2"/>
  <c r="H9" i="2"/>
  <c r="G9" i="2"/>
  <c r="E9" i="2"/>
  <c r="D9" i="2"/>
  <c r="B9" i="2"/>
  <c r="A9" i="2"/>
  <c r="K8" i="2"/>
  <c r="J8" i="2"/>
  <c r="H8" i="2"/>
  <c r="G8" i="2"/>
  <c r="E8" i="2"/>
  <c r="D8" i="2"/>
  <c r="B8" i="2"/>
  <c r="A8" i="2"/>
  <c r="K7" i="2"/>
  <c r="J7" i="2"/>
  <c r="H7" i="2"/>
  <c r="G7" i="2"/>
  <c r="E7" i="2"/>
  <c r="D7" i="2"/>
  <c r="B7" i="2"/>
  <c r="A7" i="2"/>
  <c r="Y106" i="1"/>
  <c r="X106" i="1"/>
  <c r="V106" i="1"/>
  <c r="U106" i="1"/>
  <c r="AA106" i="1" s="1"/>
  <c r="T106" i="1"/>
  <c r="Y105" i="1"/>
  <c r="X105" i="1"/>
  <c r="V105" i="1"/>
  <c r="U105" i="1"/>
  <c r="T105" i="1"/>
  <c r="Y104" i="1"/>
  <c r="X104" i="1"/>
  <c r="V104" i="1"/>
  <c r="U104" i="1"/>
  <c r="T104" i="1"/>
  <c r="Y103" i="1"/>
  <c r="X103" i="1"/>
  <c r="V103" i="1"/>
  <c r="U103" i="1"/>
  <c r="AA103" i="1" s="1"/>
  <c r="T103" i="1"/>
  <c r="Y97" i="1"/>
  <c r="X97" i="1"/>
  <c r="V97" i="1"/>
  <c r="U97" i="1"/>
  <c r="T97" i="1"/>
  <c r="Y96" i="1"/>
  <c r="X96" i="1"/>
  <c r="V96" i="1"/>
  <c r="U96" i="1"/>
  <c r="T96" i="1"/>
  <c r="Y95" i="1"/>
  <c r="X95" i="1"/>
  <c r="V95" i="1"/>
  <c r="U95" i="1"/>
  <c r="T95" i="1"/>
  <c r="Y94" i="1"/>
  <c r="X94" i="1"/>
  <c r="V94" i="1"/>
  <c r="U94" i="1"/>
  <c r="T94" i="1"/>
  <c r="Y88" i="1"/>
  <c r="X88" i="1"/>
  <c r="V88" i="1"/>
  <c r="U88" i="1"/>
  <c r="T88" i="1"/>
  <c r="Y87" i="1"/>
  <c r="X87" i="1"/>
  <c r="V87" i="1"/>
  <c r="U87" i="1"/>
  <c r="T87" i="1"/>
  <c r="Y86" i="1"/>
  <c r="X86" i="1"/>
  <c r="V86" i="1"/>
  <c r="U86" i="1"/>
  <c r="T86" i="1"/>
  <c r="Y85" i="1"/>
  <c r="X85" i="1"/>
  <c r="V85" i="1"/>
  <c r="U85" i="1"/>
  <c r="T85" i="1"/>
  <c r="Y79" i="1"/>
  <c r="X79" i="1"/>
  <c r="V79" i="1"/>
  <c r="U79" i="1"/>
  <c r="T79" i="1"/>
  <c r="Y78" i="1"/>
  <c r="X78" i="1"/>
  <c r="V78" i="1"/>
  <c r="U78" i="1"/>
  <c r="T78" i="1"/>
  <c r="Y77" i="1"/>
  <c r="X77" i="1"/>
  <c r="V77" i="1"/>
  <c r="U77" i="1"/>
  <c r="T77" i="1"/>
  <c r="Y76" i="1"/>
  <c r="X76" i="1"/>
  <c r="V76" i="1"/>
  <c r="U76" i="1"/>
  <c r="T76" i="1"/>
  <c r="Y70" i="1"/>
  <c r="X70" i="1"/>
  <c r="V70" i="1"/>
  <c r="U70" i="1"/>
  <c r="T70" i="1"/>
  <c r="Y69" i="1"/>
  <c r="X69" i="1"/>
  <c r="V69" i="1"/>
  <c r="U69" i="1"/>
  <c r="T69" i="1"/>
  <c r="Y68" i="1"/>
  <c r="X68" i="1"/>
  <c r="V68" i="1"/>
  <c r="U68" i="1"/>
  <c r="T68" i="1"/>
  <c r="Y67" i="1"/>
  <c r="X67" i="1"/>
  <c r="V67" i="1"/>
  <c r="U67" i="1"/>
  <c r="T67" i="1"/>
  <c r="Y61" i="1"/>
  <c r="X61" i="1"/>
  <c r="V61" i="1"/>
  <c r="U61" i="1"/>
  <c r="T61" i="1"/>
  <c r="Y60" i="1"/>
  <c r="X60" i="1"/>
  <c r="V60" i="1"/>
  <c r="U60" i="1"/>
  <c r="T60" i="1"/>
  <c r="Y59" i="1"/>
  <c r="X59" i="1"/>
  <c r="V59" i="1"/>
  <c r="U59" i="1"/>
  <c r="T59" i="1"/>
  <c r="Y58" i="1"/>
  <c r="X58" i="1"/>
  <c r="V58" i="1"/>
  <c r="U58" i="1"/>
  <c r="T58" i="1"/>
  <c r="Y52" i="1"/>
  <c r="X52" i="1"/>
  <c r="V52" i="1"/>
  <c r="U52" i="1"/>
  <c r="T52" i="1"/>
  <c r="Y51" i="1"/>
  <c r="X51" i="1"/>
  <c r="V51" i="1"/>
  <c r="U51" i="1"/>
  <c r="T51" i="1"/>
  <c r="Y50" i="1"/>
  <c r="X50" i="1"/>
  <c r="V50" i="1"/>
  <c r="U50" i="1"/>
  <c r="T50" i="1"/>
  <c r="Y49" i="1"/>
  <c r="X49" i="1"/>
  <c r="V49" i="1"/>
  <c r="U49" i="1"/>
  <c r="T49" i="1"/>
  <c r="Y43" i="1"/>
  <c r="X43" i="1"/>
  <c r="V43" i="1"/>
  <c r="U43" i="1"/>
  <c r="T43" i="1"/>
  <c r="Y42" i="1"/>
  <c r="X42" i="1"/>
  <c r="V42" i="1"/>
  <c r="U42" i="1"/>
  <c r="T42" i="1"/>
  <c r="Y41" i="1"/>
  <c r="X41" i="1"/>
  <c r="V41" i="1"/>
  <c r="U41" i="1"/>
  <c r="T41" i="1"/>
  <c r="Y40" i="1"/>
  <c r="X40" i="1"/>
  <c r="V40" i="1"/>
  <c r="U40" i="1"/>
  <c r="T40" i="1"/>
  <c r="Y34" i="1"/>
  <c r="X34" i="1"/>
  <c r="V34" i="1"/>
  <c r="U34" i="1"/>
  <c r="T34" i="1"/>
  <c r="Y33" i="1"/>
  <c r="X33" i="1"/>
  <c r="V33" i="1"/>
  <c r="U33" i="1"/>
  <c r="T33" i="1"/>
  <c r="Y32" i="1"/>
  <c r="X32" i="1"/>
  <c r="V32" i="1"/>
  <c r="U32" i="1"/>
  <c r="T32" i="1"/>
  <c r="Y31" i="1"/>
  <c r="X31" i="1"/>
  <c r="V31" i="1"/>
  <c r="U31" i="1"/>
  <c r="T31" i="1"/>
  <c r="Y25" i="1"/>
  <c r="X25" i="1"/>
  <c r="V25" i="1"/>
  <c r="U25" i="1"/>
  <c r="T25" i="1"/>
  <c r="Y24" i="1"/>
  <c r="X24" i="1"/>
  <c r="V24" i="1"/>
  <c r="U24" i="1"/>
  <c r="T24" i="1"/>
  <c r="Y23" i="1"/>
  <c r="X23" i="1"/>
  <c r="V23" i="1"/>
  <c r="U23" i="1"/>
  <c r="T23" i="1"/>
  <c r="Y22" i="1"/>
  <c r="X22" i="1"/>
  <c r="V22" i="1"/>
  <c r="U22" i="1"/>
  <c r="T22" i="1"/>
  <c r="Y16" i="1"/>
  <c r="X16" i="1"/>
  <c r="V16" i="1"/>
  <c r="U16" i="1"/>
  <c r="T16" i="1"/>
  <c r="Y15" i="1"/>
  <c r="X15" i="1"/>
  <c r="V15" i="1"/>
  <c r="U15" i="1"/>
  <c r="T15" i="1"/>
  <c r="Y14" i="1"/>
  <c r="X14" i="1"/>
  <c r="V14" i="1"/>
  <c r="U14" i="1"/>
  <c r="T14" i="1"/>
  <c r="Y13" i="1"/>
  <c r="X13" i="1"/>
  <c r="V13" i="1"/>
  <c r="U13" i="1"/>
  <c r="T13" i="1"/>
  <c r="Y7" i="1"/>
  <c r="X7" i="1"/>
  <c r="V7" i="1"/>
  <c r="U7" i="1"/>
  <c r="T7" i="1"/>
  <c r="Y6" i="1"/>
  <c r="X6" i="1"/>
  <c r="V6" i="1"/>
  <c r="U6" i="1"/>
  <c r="T6" i="1"/>
  <c r="Y5" i="1"/>
  <c r="X5" i="1"/>
  <c r="V5" i="1"/>
  <c r="U5" i="1"/>
  <c r="T5" i="1"/>
  <c r="Y4" i="1"/>
  <c r="X4" i="1"/>
  <c r="V4" i="1"/>
  <c r="U4" i="1"/>
  <c r="T4" i="1"/>
  <c r="Z95" i="1" l="1"/>
  <c r="Z88" i="1"/>
  <c r="AA51" i="1"/>
  <c r="Z69" i="1"/>
  <c r="AA78" i="1"/>
  <c r="Z85" i="1"/>
  <c r="AA94" i="1"/>
  <c r="Z60" i="1"/>
  <c r="AA85" i="1"/>
  <c r="W61" i="1"/>
  <c r="W105" i="1"/>
  <c r="Z103" i="1"/>
  <c r="AB103" i="1" s="1"/>
  <c r="W15" i="1"/>
  <c r="W31" i="1"/>
  <c r="W42" i="1"/>
  <c r="W58" i="1"/>
  <c r="W69" i="1"/>
  <c r="Z14" i="1"/>
  <c r="W22" i="1"/>
  <c r="Z25" i="1"/>
  <c r="W33" i="1"/>
  <c r="Z41" i="1"/>
  <c r="W49" i="1"/>
  <c r="Z68" i="1"/>
  <c r="Z79" i="1"/>
  <c r="AA14" i="1"/>
  <c r="AA25" i="1"/>
  <c r="AA41" i="1"/>
  <c r="AA52" i="1"/>
  <c r="Z70" i="1"/>
  <c r="Z76" i="1"/>
  <c r="W78" i="1"/>
  <c r="Z87" i="1"/>
  <c r="AA97" i="1"/>
  <c r="Z104" i="1"/>
  <c r="AA13" i="1"/>
  <c r="AA24" i="1"/>
  <c r="Z52" i="1"/>
  <c r="W87" i="1"/>
  <c r="AA88" i="1"/>
  <c r="Z50" i="1"/>
  <c r="Z77" i="1"/>
  <c r="W85" i="1"/>
  <c r="AA87" i="1"/>
  <c r="AA104" i="1"/>
  <c r="Z13" i="1"/>
  <c r="AA15" i="1"/>
  <c r="W23" i="1"/>
  <c r="W25" i="1"/>
  <c r="W32" i="1"/>
  <c r="Z34" i="1"/>
  <c r="Z40" i="1"/>
  <c r="AA42" i="1"/>
  <c r="W52" i="1"/>
  <c r="W59" i="1"/>
  <c r="Z96" i="1"/>
  <c r="Z6" i="1"/>
  <c r="AA22" i="1"/>
  <c r="AA23" i="1"/>
  <c r="Z31" i="1"/>
  <c r="Z32" i="1"/>
  <c r="Z33" i="1"/>
  <c r="AA49" i="1"/>
  <c r="AA50" i="1"/>
  <c r="Z58" i="1"/>
  <c r="Z59" i="1"/>
  <c r="AA69" i="1"/>
  <c r="AA77" i="1"/>
  <c r="W106" i="1"/>
  <c r="W14" i="1"/>
  <c r="W16" i="1"/>
  <c r="Z23" i="1"/>
  <c r="Z24" i="1"/>
  <c r="AA31" i="1"/>
  <c r="AA40" i="1"/>
  <c r="W41" i="1"/>
  <c r="W43" i="1"/>
  <c r="Z51" i="1"/>
  <c r="AA58" i="1"/>
  <c r="W60" i="1"/>
  <c r="W67" i="1"/>
  <c r="W76" i="1"/>
  <c r="W95" i="1"/>
  <c r="AA105" i="1"/>
  <c r="Z15" i="1"/>
  <c r="Z16" i="1"/>
  <c r="Z22" i="1"/>
  <c r="AA33" i="1"/>
  <c r="AA34" i="1"/>
  <c r="Z42" i="1"/>
  <c r="Z43" i="1"/>
  <c r="Z49" i="1"/>
  <c r="AA60" i="1"/>
  <c r="AA61" i="1"/>
  <c r="AA67" i="1"/>
  <c r="AA70" i="1"/>
  <c r="AB70" i="1" s="1"/>
  <c r="W94" i="1"/>
  <c r="W97" i="1"/>
  <c r="W103" i="1"/>
  <c r="Z106" i="1"/>
  <c r="AB106" i="1" s="1"/>
  <c r="Z5" i="1"/>
  <c r="Z4" i="1"/>
  <c r="W6" i="1"/>
  <c r="W5" i="1"/>
  <c r="Z7" i="1"/>
  <c r="W4" i="1"/>
  <c r="W7" i="1"/>
  <c r="AA6" i="1"/>
  <c r="AA7" i="1"/>
  <c r="AA5" i="1"/>
  <c r="AA4" i="1"/>
  <c r="AA16" i="1"/>
  <c r="AA32" i="1"/>
  <c r="AA43" i="1"/>
  <c r="AA59" i="1"/>
  <c r="W96" i="1"/>
  <c r="AA96" i="1"/>
  <c r="W13" i="1"/>
  <c r="W24" i="1"/>
  <c r="W34" i="1"/>
  <c r="W40" i="1"/>
  <c r="W50" i="1"/>
  <c r="W51" i="1"/>
  <c r="W68" i="1"/>
  <c r="W77" i="1"/>
  <c r="W79" i="1"/>
  <c r="Z61" i="1"/>
  <c r="AA68" i="1"/>
  <c r="Z94" i="1"/>
  <c r="Z67" i="1"/>
  <c r="Z78" i="1"/>
  <c r="Z86" i="1"/>
  <c r="W88" i="1"/>
  <c r="W70" i="1"/>
  <c r="AA76" i="1"/>
  <c r="Z97" i="1"/>
  <c r="AA79" i="1"/>
  <c r="W86" i="1"/>
  <c r="AA95" i="1"/>
  <c r="W104" i="1"/>
  <c r="Z105" i="1"/>
  <c r="AA86" i="1"/>
  <c r="AB95" i="1" l="1"/>
  <c r="AB78" i="1"/>
  <c r="AB14" i="1"/>
  <c r="AB88" i="1"/>
  <c r="AB94" i="1"/>
  <c r="AB25" i="1"/>
  <c r="AB85" i="1"/>
  <c r="AB52" i="1"/>
  <c r="AB61" i="1"/>
  <c r="AB69" i="1"/>
  <c r="AB51" i="1"/>
  <c r="AB60" i="1"/>
  <c r="AB50" i="1"/>
  <c r="AB41" i="1"/>
  <c r="AB87" i="1"/>
  <c r="AB34" i="1"/>
  <c r="AB79" i="1"/>
  <c r="AB13" i="1"/>
  <c r="AB105" i="1"/>
  <c r="AB22" i="1"/>
  <c r="AB77" i="1"/>
  <c r="AB33" i="1"/>
  <c r="AB68" i="1"/>
  <c r="AB49" i="1"/>
  <c r="AB31" i="1"/>
  <c r="AB104" i="1"/>
  <c r="AB42" i="1"/>
  <c r="AB40" i="1"/>
  <c r="AB97" i="1"/>
  <c r="AB24" i="1"/>
  <c r="AB67" i="1"/>
  <c r="AB58" i="1"/>
  <c r="AB76" i="1"/>
  <c r="AB32" i="1"/>
  <c r="AB59" i="1"/>
  <c r="AB23" i="1"/>
  <c r="AB43" i="1"/>
  <c r="AB15" i="1"/>
  <c r="AB16" i="1"/>
  <c r="AB96" i="1"/>
  <c r="AB6" i="1"/>
  <c r="AB7" i="1"/>
  <c r="AB4" i="1"/>
  <c r="AB5" i="1"/>
  <c r="AB86" i="1"/>
  <c r="N106" i="1" l="1"/>
  <c r="P76" i="1"/>
  <c r="O33" i="1"/>
  <c r="Q50" i="1"/>
  <c r="O23" i="1"/>
  <c r="O95" i="1"/>
  <c r="O78" i="1"/>
  <c r="M61" i="1"/>
  <c r="K51" i="1"/>
  <c r="J76" i="1"/>
  <c r="C117" i="1" s="1"/>
  <c r="A52" i="2" s="1"/>
  <c r="P94" i="1"/>
  <c r="M78" i="1"/>
  <c r="Q76" i="1"/>
  <c r="N78" i="1"/>
  <c r="Q22" i="1"/>
  <c r="L96" i="1"/>
  <c r="N77" i="1"/>
  <c r="M50" i="1"/>
  <c r="P97" i="1"/>
  <c r="N79" i="1"/>
  <c r="Q43" i="1"/>
  <c r="P78" i="1"/>
  <c r="L95" i="1"/>
  <c r="O70" i="1"/>
  <c r="J33" i="1"/>
  <c r="K52" i="1"/>
  <c r="J78" i="1"/>
  <c r="S115" i="1" s="1"/>
  <c r="AD115" i="1" s="1"/>
  <c r="M49" i="1"/>
  <c r="J95" i="1"/>
  <c r="C123" i="1" s="1"/>
  <c r="D48" i="2" s="1"/>
  <c r="O97" i="1"/>
  <c r="J59" i="1"/>
  <c r="G128" i="1" s="1"/>
  <c r="L59" i="1"/>
  <c r="P59" i="1"/>
  <c r="N24" i="1"/>
  <c r="M58" i="1"/>
  <c r="M79" i="1"/>
  <c r="N52" i="1"/>
  <c r="P22" i="1"/>
  <c r="P24" i="1"/>
  <c r="P96" i="1"/>
  <c r="O96" i="1"/>
  <c r="P51" i="1"/>
  <c r="N25" i="1"/>
  <c r="N76" i="1"/>
  <c r="O76" i="1"/>
  <c r="O52" i="1"/>
  <c r="J52" i="1"/>
  <c r="Q24" i="1"/>
  <c r="P31" i="1"/>
  <c r="K96" i="1"/>
  <c r="O103" i="1"/>
  <c r="K49" i="1"/>
  <c r="L25" i="1"/>
  <c r="N94" i="1"/>
  <c r="J94" i="1"/>
  <c r="C127" i="1" s="1"/>
  <c r="D56" i="2" s="1"/>
  <c r="L106" i="1"/>
  <c r="K22" i="1"/>
  <c r="O24" i="1"/>
  <c r="N61" i="1"/>
  <c r="K104" i="1"/>
  <c r="K105" i="1"/>
  <c r="O77" i="1"/>
  <c r="L79" i="1"/>
  <c r="K78" i="1"/>
  <c r="P49" i="1"/>
  <c r="O49" i="1"/>
  <c r="N49" i="1"/>
  <c r="J61" i="1"/>
  <c r="J23" i="1"/>
  <c r="G115" i="1" s="1"/>
  <c r="P25" i="1"/>
  <c r="O60" i="1"/>
  <c r="K97" i="1"/>
  <c r="J105" i="1"/>
  <c r="S118" i="1" s="1"/>
  <c r="T118" i="1" s="1"/>
  <c r="M103" i="1"/>
  <c r="N96" i="1"/>
  <c r="Q31" i="1"/>
  <c r="L76" i="1"/>
  <c r="P77" i="1"/>
  <c r="M52" i="1"/>
  <c r="L51" i="1"/>
  <c r="L24" i="1"/>
  <c r="M23" i="1"/>
  <c r="J96" i="1"/>
  <c r="S117" i="1" s="1"/>
  <c r="AD117" i="1" s="1"/>
  <c r="M97" i="1"/>
  <c r="L104" i="1"/>
  <c r="O104" i="1"/>
  <c r="L78" i="1"/>
  <c r="L105" i="1"/>
  <c r="Q25" i="1"/>
  <c r="J51" i="1"/>
  <c r="S112" i="1" s="1"/>
  <c r="T112" i="1" s="1"/>
  <c r="AD112" i="1" s="1"/>
  <c r="K79" i="1"/>
  <c r="Q77" i="1"/>
  <c r="Q51" i="1"/>
  <c r="L50" i="1"/>
  <c r="O51" i="1"/>
  <c r="Q52" i="1"/>
  <c r="L23" i="1"/>
  <c r="O25" i="1"/>
  <c r="M24" i="1"/>
  <c r="N22" i="1"/>
  <c r="M96" i="1"/>
  <c r="O94" i="1"/>
  <c r="Q95" i="1"/>
  <c r="J97" i="1"/>
  <c r="Q105" i="1"/>
  <c r="K103" i="1"/>
  <c r="Q79" i="1"/>
  <c r="L77" i="1"/>
  <c r="O79" i="1"/>
  <c r="P79" i="1"/>
  <c r="M51" i="1"/>
  <c r="J50" i="1"/>
  <c r="G116" i="1" s="1"/>
  <c r="N51" i="1"/>
  <c r="O50" i="1"/>
  <c r="P23" i="1"/>
  <c r="K23" i="1"/>
  <c r="N23" i="1"/>
  <c r="M94" i="1"/>
  <c r="K94" i="1"/>
  <c r="Q96" i="1"/>
  <c r="M95" i="1"/>
  <c r="N105" i="1"/>
  <c r="K61" i="1"/>
  <c r="P104" i="1"/>
  <c r="K25" i="1"/>
  <c r="J32" i="1"/>
  <c r="C128" i="1" s="1"/>
  <c r="D58" i="2" s="1"/>
  <c r="Q70" i="1"/>
  <c r="K68" i="1"/>
  <c r="L69" i="1"/>
  <c r="J68" i="1"/>
  <c r="G126" i="1" s="1"/>
  <c r="O105" i="1"/>
  <c r="L103" i="1"/>
  <c r="J104" i="1"/>
  <c r="G123" i="1" s="1"/>
  <c r="P103" i="1"/>
  <c r="M67" i="1"/>
  <c r="M70" i="1"/>
  <c r="P67" i="1"/>
  <c r="K69" i="1"/>
  <c r="N13" i="1"/>
  <c r="J31" i="1"/>
  <c r="C121" i="1" s="1"/>
  <c r="D44" i="2" s="1"/>
  <c r="Q78" i="1"/>
  <c r="J77" i="1"/>
  <c r="G118" i="1" s="1"/>
  <c r="K76" i="1"/>
  <c r="M76" i="1"/>
  <c r="K77" i="1"/>
  <c r="Q49" i="1"/>
  <c r="K50" i="1"/>
  <c r="P50" i="1"/>
  <c r="P52" i="1"/>
  <c r="P32" i="1"/>
  <c r="Q60" i="1"/>
  <c r="Q23" i="1"/>
  <c r="K24" i="1"/>
  <c r="M22" i="1"/>
  <c r="J24" i="1"/>
  <c r="S110" i="1" s="1"/>
  <c r="T110" i="1" s="1"/>
  <c r="AD110" i="1" s="1"/>
  <c r="Q97" i="1"/>
  <c r="Q94" i="1"/>
  <c r="L97" i="1"/>
  <c r="L94" i="1"/>
  <c r="M106" i="1"/>
  <c r="Q104" i="1"/>
  <c r="J106" i="1"/>
  <c r="N103" i="1"/>
  <c r="Q103" i="1"/>
  <c r="J69" i="1"/>
  <c r="S114" i="1" s="1"/>
  <c r="T114" i="1" s="1"/>
  <c r="L68" i="1"/>
  <c r="O68" i="1"/>
  <c r="Q69" i="1"/>
  <c r="M105" i="1"/>
  <c r="K106" i="1"/>
  <c r="J103" i="1"/>
  <c r="C120" i="1" s="1"/>
  <c r="A58" i="2" s="1"/>
  <c r="M104" i="1"/>
  <c r="O69" i="1"/>
  <c r="N70" i="1"/>
  <c r="M69" i="1"/>
  <c r="L70" i="1"/>
  <c r="L67" i="1"/>
  <c r="P69" i="1"/>
  <c r="N67" i="1"/>
  <c r="K70" i="1"/>
  <c r="N69" i="1"/>
  <c r="Q68" i="1"/>
  <c r="J67" i="1"/>
  <c r="C124" i="1" s="1"/>
  <c r="D50" i="2" s="1"/>
  <c r="N68" i="1"/>
  <c r="P70" i="1"/>
  <c r="M77" i="1"/>
  <c r="J79" i="1"/>
  <c r="J49" i="1"/>
  <c r="C115" i="1" s="1"/>
  <c r="A48" i="2" s="1"/>
  <c r="L49" i="1"/>
  <c r="L52" i="1"/>
  <c r="N50" i="1"/>
  <c r="O22" i="1"/>
  <c r="J22" i="1"/>
  <c r="C116" i="1" s="1"/>
  <c r="A50" i="2" s="1"/>
  <c r="L22" i="1"/>
  <c r="M25" i="1"/>
  <c r="J25" i="1"/>
  <c r="N97" i="1"/>
  <c r="N95" i="1"/>
  <c r="P95" i="1"/>
  <c r="K95" i="1"/>
  <c r="N104" i="1"/>
  <c r="P105" i="1"/>
  <c r="Q106" i="1"/>
  <c r="P106" i="1"/>
  <c r="O106" i="1"/>
  <c r="Q67" i="1"/>
  <c r="K67" i="1"/>
  <c r="J70" i="1"/>
  <c r="O67" i="1"/>
  <c r="M68" i="1"/>
  <c r="J42" i="1"/>
  <c r="S111" i="1" s="1"/>
  <c r="AD111" i="1" s="1"/>
  <c r="P68" i="1"/>
  <c r="P16" i="1"/>
  <c r="Q34" i="1"/>
  <c r="P34" i="1"/>
  <c r="J34" i="1"/>
  <c r="M33" i="1"/>
  <c r="M31" i="1"/>
  <c r="O41" i="1"/>
  <c r="Q32" i="1"/>
  <c r="O34" i="1"/>
  <c r="L15" i="1"/>
  <c r="M32" i="1"/>
  <c r="N42" i="1"/>
  <c r="P41" i="1"/>
  <c r="K32" i="1"/>
  <c r="L34" i="1"/>
  <c r="J40" i="1"/>
  <c r="C114" i="1" s="1"/>
  <c r="A46" i="2" s="1"/>
  <c r="M60" i="1"/>
  <c r="Q15" i="1"/>
  <c r="N33" i="1"/>
  <c r="J41" i="1"/>
  <c r="C118" i="1" s="1"/>
  <c r="A54" i="2" s="1"/>
  <c r="L32" i="1"/>
  <c r="N14" i="1"/>
  <c r="L33" i="1"/>
  <c r="K31" i="1"/>
  <c r="K40" i="1"/>
  <c r="P40" i="1"/>
  <c r="N31" i="1"/>
  <c r="L13" i="1"/>
  <c r="K34" i="1"/>
  <c r="O31" i="1"/>
  <c r="O32" i="1"/>
  <c r="P42" i="1"/>
  <c r="K41" i="1"/>
  <c r="L31" i="1"/>
  <c r="K33" i="1"/>
  <c r="N32" i="1"/>
  <c r="M34" i="1"/>
  <c r="P33" i="1"/>
  <c r="Q33" i="1"/>
  <c r="N34" i="1"/>
  <c r="O59" i="1"/>
  <c r="P60" i="1"/>
  <c r="M59" i="1"/>
  <c r="K43" i="1"/>
  <c r="O43" i="1"/>
  <c r="N40" i="1"/>
  <c r="K42" i="1"/>
  <c r="Q41" i="1"/>
  <c r="O61" i="1"/>
  <c r="J60" i="1"/>
  <c r="S113" i="1" s="1"/>
  <c r="T113" i="1" s="1"/>
  <c r="N60" i="1"/>
  <c r="O58" i="1"/>
  <c r="Q58" i="1"/>
  <c r="K60" i="1"/>
  <c r="P43" i="1"/>
  <c r="L40" i="1"/>
  <c r="L41" i="1"/>
  <c r="N41" i="1"/>
  <c r="Q42" i="1"/>
  <c r="L42" i="1"/>
  <c r="K59" i="1"/>
  <c r="P61" i="1"/>
  <c r="N59" i="1"/>
  <c r="L61" i="1"/>
  <c r="Q59" i="1"/>
  <c r="K58" i="1"/>
  <c r="J43" i="1"/>
  <c r="O42" i="1"/>
  <c r="M40" i="1"/>
  <c r="M42" i="1"/>
  <c r="L43" i="1"/>
  <c r="M43" i="1"/>
  <c r="L60" i="1"/>
  <c r="J58" i="1"/>
  <c r="C122" i="1" s="1"/>
  <c r="D46" i="2" s="1"/>
  <c r="P58" i="1"/>
  <c r="Q61" i="1"/>
  <c r="Q40" i="1"/>
  <c r="N43" i="1"/>
  <c r="M41" i="1"/>
  <c r="O40" i="1"/>
  <c r="L58" i="1"/>
  <c r="N58" i="1"/>
  <c r="Q14" i="1"/>
  <c r="Q16" i="1"/>
  <c r="Q13" i="1"/>
  <c r="M13" i="1"/>
  <c r="K13" i="1"/>
  <c r="O13" i="1"/>
  <c r="J13" i="1"/>
  <c r="C125" i="1" s="1"/>
  <c r="L16" i="1"/>
  <c r="L14" i="1"/>
  <c r="M16" i="1"/>
  <c r="O14" i="1"/>
  <c r="J15" i="1"/>
  <c r="P15" i="1"/>
  <c r="J14" i="1"/>
  <c r="G113" i="1" s="1"/>
  <c r="P13" i="1"/>
  <c r="N15" i="1"/>
  <c r="O15" i="1"/>
  <c r="O16" i="1"/>
  <c r="P14" i="1"/>
  <c r="K14" i="1"/>
  <c r="M15" i="1"/>
  <c r="J16" i="1"/>
  <c r="K16" i="1"/>
  <c r="N16" i="1"/>
  <c r="M14" i="1"/>
  <c r="K15" i="1"/>
  <c r="N7" i="1"/>
  <c r="Q5" i="1"/>
  <c r="N6" i="1"/>
  <c r="P4" i="1"/>
  <c r="L5" i="1"/>
  <c r="Q6" i="1"/>
  <c r="M5" i="1"/>
  <c r="M6" i="1"/>
  <c r="O6" i="1"/>
  <c r="L7" i="1"/>
  <c r="L4" i="1"/>
  <c r="M4" i="1"/>
  <c r="M7" i="1"/>
  <c r="O5" i="1"/>
  <c r="L6" i="1"/>
  <c r="J4" i="1"/>
  <c r="C119" i="1" s="1"/>
  <c r="A56" i="2" s="1"/>
  <c r="O7" i="1"/>
  <c r="K6" i="1"/>
  <c r="N4" i="1"/>
  <c r="J6" i="1"/>
  <c r="Q7" i="1"/>
  <c r="J5" i="1"/>
  <c r="C113" i="1" s="1"/>
  <c r="A44" i="2" s="1"/>
  <c r="Q4" i="1"/>
  <c r="N5" i="1"/>
  <c r="O4" i="1"/>
  <c r="J7" i="1"/>
  <c r="K7" i="1"/>
  <c r="K4" i="1"/>
  <c r="P7" i="1"/>
  <c r="K5" i="1"/>
  <c r="P5" i="1"/>
  <c r="P6" i="1"/>
  <c r="AD118" i="1"/>
  <c r="K87" i="1"/>
  <c r="Q88" i="1"/>
  <c r="O88" i="1"/>
  <c r="L86" i="1"/>
  <c r="P86" i="1"/>
  <c r="K86" i="1"/>
  <c r="P87" i="1"/>
  <c r="Q87" i="1"/>
  <c r="J88" i="1"/>
  <c r="K88" i="1"/>
  <c r="N87" i="1"/>
  <c r="Q85" i="1"/>
  <c r="O85" i="1"/>
  <c r="P85" i="1"/>
  <c r="M86" i="1"/>
  <c r="K85" i="1"/>
  <c r="J85" i="1"/>
  <c r="C126" i="1" s="1"/>
  <c r="D54" i="2" s="1"/>
  <c r="J87" i="1"/>
  <c r="S116" i="1" s="1"/>
  <c r="L85" i="1"/>
  <c r="M88" i="1"/>
  <c r="N86" i="1"/>
  <c r="O87" i="1"/>
  <c r="Q86" i="1"/>
  <c r="O86" i="1"/>
  <c r="N88" i="1"/>
  <c r="L87" i="1"/>
  <c r="M85" i="1"/>
  <c r="N85" i="1"/>
  <c r="M87" i="1"/>
  <c r="J86" i="1"/>
  <c r="G124" i="1" s="1"/>
  <c r="P88" i="1"/>
  <c r="L88" i="1"/>
  <c r="T117" i="1" l="1"/>
  <c r="A51" i="2"/>
  <c r="J116" i="1"/>
  <c r="C134" i="1"/>
  <c r="G48" i="2" s="1"/>
  <c r="D49" i="2"/>
  <c r="C136" i="1"/>
  <c r="G52" i="2" s="1"/>
  <c r="J123" i="1"/>
  <c r="D51" i="2"/>
  <c r="G136" i="1"/>
  <c r="J124" i="1"/>
  <c r="D52" i="2"/>
  <c r="C139" i="1"/>
  <c r="J125" i="1"/>
  <c r="A55" i="2"/>
  <c r="J118" i="1"/>
  <c r="G134" i="1"/>
  <c r="D55" i="2"/>
  <c r="J126" i="1"/>
  <c r="C138" i="1"/>
  <c r="G56" i="2" s="1"/>
  <c r="A49" i="2"/>
  <c r="G132" i="1"/>
  <c r="J115" i="1"/>
  <c r="D59" i="2"/>
  <c r="J128" i="1"/>
  <c r="G138" i="1"/>
  <c r="A45" i="2"/>
  <c r="C132" i="1"/>
  <c r="G44" i="2" s="1"/>
  <c r="J113" i="1"/>
  <c r="T115" i="1"/>
  <c r="AD114" i="1"/>
  <c r="AD113" i="1"/>
  <c r="T111" i="1"/>
  <c r="T116" i="1"/>
  <c r="AD116" i="1"/>
  <c r="G57" i="2" l="1"/>
  <c r="C146" i="1"/>
  <c r="J50" i="2" s="1"/>
  <c r="J138" i="1"/>
  <c r="G58" i="2"/>
  <c r="J139" i="1"/>
  <c r="G146" i="1"/>
  <c r="G45" i="2"/>
  <c r="J132" i="1"/>
  <c r="C143" i="1"/>
  <c r="J44" i="2" s="1"/>
  <c r="G53" i="2"/>
  <c r="C144" i="1"/>
  <c r="J46" i="2" s="1"/>
  <c r="J136" i="1"/>
  <c r="G49" i="2"/>
  <c r="J134" i="1"/>
  <c r="C145" i="1"/>
  <c r="J48" i="2" s="1"/>
  <c r="U116" i="1"/>
  <c r="U110" i="1"/>
  <c r="U118" i="1"/>
  <c r="G114" i="1"/>
  <c r="U113" i="1"/>
  <c r="U115" i="1"/>
  <c r="U114" i="1"/>
  <c r="U117" i="1"/>
  <c r="U111" i="1"/>
  <c r="U112" i="1"/>
  <c r="A47" i="2" l="1"/>
  <c r="C133" i="1"/>
  <c r="G46" i="2" s="1"/>
  <c r="J114" i="1"/>
  <c r="J51" i="2"/>
  <c r="J146" i="1"/>
  <c r="G151" i="1"/>
  <c r="AC114" i="1"/>
  <c r="AE111" i="1" s="1"/>
  <c r="AE118" i="1" l="1"/>
  <c r="J58" i="2"/>
  <c r="J151" i="1"/>
  <c r="G156" i="1"/>
  <c r="P45" i="2" s="1"/>
  <c r="AE116" i="1"/>
  <c r="AE110" i="1"/>
  <c r="AE113" i="1"/>
  <c r="AE115" i="1"/>
  <c r="AE114" i="1"/>
  <c r="AE117" i="1"/>
  <c r="AE112" i="1"/>
  <c r="G117" i="1" l="1"/>
  <c r="AC117" i="1" l="1"/>
  <c r="G133" i="1"/>
  <c r="J117" i="1"/>
  <c r="A53" i="2"/>
  <c r="AF111" i="1"/>
  <c r="AF117" i="1"/>
  <c r="AF116" i="1"/>
  <c r="AF114" i="1"/>
  <c r="AF113" i="1"/>
  <c r="AF110" i="1"/>
  <c r="AF115" i="1"/>
  <c r="AF118" i="1"/>
  <c r="AF112" i="1"/>
  <c r="G47" i="2" l="1"/>
  <c r="J133" i="1"/>
  <c r="G143" i="1"/>
  <c r="G119" i="1"/>
  <c r="J119" i="1" l="1"/>
  <c r="C135" i="1"/>
  <c r="G50" i="2" s="1"/>
  <c r="J45" i="2"/>
  <c r="J143" i="1"/>
  <c r="C150" i="1"/>
  <c r="A57" i="2"/>
  <c r="AC119" i="1"/>
  <c r="J55" i="2" l="1"/>
  <c r="C155" i="1"/>
  <c r="AG110" i="1"/>
  <c r="AG117" i="1"/>
  <c r="AG112" i="1"/>
  <c r="AG111" i="1"/>
  <c r="AG114" i="1"/>
  <c r="AG116" i="1"/>
  <c r="AG115" i="1"/>
  <c r="AG118" i="1"/>
  <c r="AG113" i="1"/>
  <c r="G120" i="1" l="1"/>
  <c r="J120" i="1" l="1"/>
  <c r="G135" i="1"/>
  <c r="AC120" i="1"/>
  <c r="A59" i="2"/>
  <c r="G51" i="2" l="1"/>
  <c r="J135" i="1"/>
  <c r="G145" i="1"/>
  <c r="AH111" i="1"/>
  <c r="AH115" i="1"/>
  <c r="AH118" i="1"/>
  <c r="AH110" i="1"/>
  <c r="AH113" i="1"/>
  <c r="AH114" i="1"/>
  <c r="AH116" i="1"/>
  <c r="AH112" i="1"/>
  <c r="AH117" i="1"/>
  <c r="J49" i="2" l="1"/>
  <c r="C151" i="1"/>
  <c r="J145" i="1"/>
  <c r="G121" i="1"/>
  <c r="J121" i="1" l="1"/>
  <c r="C137" i="1"/>
  <c r="G54" i="2" s="1"/>
  <c r="J57" i="2"/>
  <c r="G155" i="1"/>
  <c r="J155" i="1" s="1"/>
  <c r="D45" i="2"/>
  <c r="AC121" i="1"/>
  <c r="AI117" i="1" l="1"/>
  <c r="AI110" i="1"/>
  <c r="AI111" i="1"/>
  <c r="AI114" i="1"/>
  <c r="AI116" i="1"/>
  <c r="AI113" i="1"/>
  <c r="AI118" i="1"/>
  <c r="AI112" i="1"/>
  <c r="AI115" i="1"/>
  <c r="G122" i="1" l="1"/>
  <c r="D47" i="2" l="1"/>
  <c r="G137" i="1"/>
  <c r="J122" i="1"/>
  <c r="AC122" i="1"/>
  <c r="AJ112" i="1" s="1"/>
  <c r="G55" i="2" l="1"/>
  <c r="J137" i="1"/>
  <c r="G144" i="1"/>
  <c r="AJ114" i="1"/>
  <c r="AJ113" i="1"/>
  <c r="AJ118" i="1"/>
  <c r="AJ115" i="1"/>
  <c r="AJ111" i="1"/>
  <c r="AJ110" i="1"/>
  <c r="AJ116" i="1"/>
  <c r="AJ117" i="1"/>
  <c r="J47" i="2" l="1"/>
  <c r="J144" i="1"/>
  <c r="G150" i="1"/>
  <c r="G125" i="1"/>
  <c r="D53" i="2" s="1"/>
  <c r="J56" i="2" l="1"/>
  <c r="C156" i="1"/>
  <c r="J150" i="1"/>
  <c r="AC125" i="1"/>
  <c r="P44" i="2" l="1"/>
  <c r="D158" i="1"/>
  <c r="P49" i="2" s="1"/>
  <c r="J156" i="1"/>
  <c r="AK115" i="1"/>
  <c r="AK113" i="1"/>
  <c r="AK110" i="1"/>
  <c r="AK112" i="1"/>
  <c r="AK111" i="1"/>
  <c r="AK117" i="1"/>
  <c r="AK118" i="1"/>
  <c r="AK114" i="1"/>
  <c r="AK116" i="1"/>
  <c r="G127" i="1" l="1"/>
  <c r="J127" i="1" l="1"/>
  <c r="G139" i="1"/>
  <c r="G59" i="2" s="1"/>
  <c r="AC127" i="1"/>
  <c r="D57" i="2"/>
</calcChain>
</file>

<file path=xl/sharedStrings.xml><?xml version="1.0" encoding="utf-8"?>
<sst xmlns="http://schemas.openxmlformats.org/spreadsheetml/2006/main" count="1031" uniqueCount="244">
  <si>
    <t>WM 2026 – interaktive Tipps</t>
  </si>
  <si>
    <t>Gruppe A</t>
  </si>
  <si>
    <t>Tabelle Gruppe A</t>
  </si>
  <si>
    <t>Datum</t>
  </si>
  <si>
    <t>Uhrzeit</t>
  </si>
  <si>
    <t>Team 1</t>
  </si>
  <si>
    <t>Tore</t>
  </si>
  <si>
    <t>:</t>
  </si>
  <si>
    <t>Team 2</t>
  </si>
  <si>
    <t>Pl.</t>
  </si>
  <si>
    <t>Team</t>
  </si>
  <si>
    <t>Sp</t>
  </si>
  <si>
    <t>S</t>
  </si>
  <si>
    <t>U</t>
  </si>
  <si>
    <t>N</t>
  </si>
  <si>
    <t>Diff</t>
  </si>
  <si>
    <t>Pkt</t>
  </si>
  <si>
    <t>11.06.2026</t>
  </si>
  <si>
    <t>19:00</t>
  </si>
  <si>
    <t>Mexiko</t>
  </si>
  <si>
    <t>Südafrika</t>
  </si>
  <si>
    <t>12.06.2026</t>
  </si>
  <si>
    <t>02:00</t>
  </si>
  <si>
    <t>Südkorea</t>
  </si>
  <si>
    <t>Tschechien</t>
  </si>
  <si>
    <t>18.06.2026</t>
  </si>
  <si>
    <t>16:00</t>
  </si>
  <si>
    <t>19.06.2026</t>
  </si>
  <si>
    <t>01:00</t>
  </si>
  <si>
    <t>25.06.2026</t>
  </si>
  <si>
    <t>Gruppe B</t>
  </si>
  <si>
    <t>Tabelle Gruppe B</t>
  </si>
  <si>
    <t>Kanada</t>
  </si>
  <si>
    <t>Bosnien &amp; Herzegowina</t>
  </si>
  <si>
    <t>13.06.2026</t>
  </si>
  <si>
    <t>Katar</t>
  </si>
  <si>
    <t>Schweiz</t>
  </si>
  <si>
    <t>22:00</t>
  </si>
  <si>
    <t>24.06.2026</t>
  </si>
  <si>
    <t>Gruppe C</t>
  </si>
  <si>
    <t>Tabelle Gruppe C</t>
  </si>
  <si>
    <t>Brasilien</t>
  </si>
  <si>
    <t>Marokko</t>
  </si>
  <si>
    <t>14.06.2026</t>
  </si>
  <si>
    <t>Haiti</t>
  </si>
  <si>
    <t>Schottland</t>
  </si>
  <si>
    <t>20.06.2026</t>
  </si>
  <si>
    <t>Gruppe D</t>
  </si>
  <si>
    <t>Tabelle Gruppe D</t>
  </si>
  <si>
    <t>USA</t>
  </si>
  <si>
    <t>Paraguay</t>
  </si>
  <si>
    <t>04:00</t>
  </si>
  <si>
    <t>Australien</t>
  </si>
  <si>
    <t>Türkei</t>
  </si>
  <si>
    <t>26.06.2026</t>
  </si>
  <si>
    <t>Gruppe E</t>
  </si>
  <si>
    <t>Tabelle Gruppe E</t>
  </si>
  <si>
    <t>17:00</t>
  </si>
  <si>
    <t>Deutschland</t>
  </si>
  <si>
    <t>Curaçao</t>
  </si>
  <si>
    <t>23:00</t>
  </si>
  <si>
    <t>Elfenbeinküste</t>
  </si>
  <si>
    <t>Ecuador</t>
  </si>
  <si>
    <t>20:00</t>
  </si>
  <si>
    <t>21.06.2026</t>
  </si>
  <si>
    <t>00:00</t>
  </si>
  <si>
    <t>Gruppe F</t>
  </si>
  <si>
    <t>Tabelle Gruppe F</t>
  </si>
  <si>
    <t>Niederlande</t>
  </si>
  <si>
    <t>Japan</t>
  </si>
  <si>
    <t>15.06.2026</t>
  </si>
  <si>
    <t>Schweden</t>
  </si>
  <si>
    <t>Tunesien</t>
  </si>
  <si>
    <t>Gruppe G</t>
  </si>
  <si>
    <t>Tabelle Gruppe G</t>
  </si>
  <si>
    <t>Belgien</t>
  </si>
  <si>
    <t>Ägypten</t>
  </si>
  <si>
    <t>16.06.2026</t>
  </si>
  <si>
    <t>Iran</t>
  </si>
  <si>
    <t>Neuseeland</t>
  </si>
  <si>
    <t>22.06.2026</t>
  </si>
  <si>
    <t>27.06.2026</t>
  </si>
  <si>
    <t>03:00</t>
  </si>
  <si>
    <t>Gruppe H</t>
  </si>
  <si>
    <t>Tabelle Gruppe H</t>
  </si>
  <si>
    <t>Spanien</t>
  </si>
  <si>
    <t>Kap Verde</t>
  </si>
  <si>
    <t>Saudi-Arabien</t>
  </si>
  <si>
    <t>Uruguay</t>
  </si>
  <si>
    <t>Gruppe I</t>
  </si>
  <si>
    <t>Tabelle Gruppe I</t>
  </si>
  <si>
    <t>Frankreich</t>
  </si>
  <si>
    <t>Senegal</t>
  </si>
  <si>
    <t>Irak</t>
  </si>
  <si>
    <t>Norwegen</t>
  </si>
  <si>
    <t>21:00</t>
  </si>
  <si>
    <t>23.06.2026</t>
  </si>
  <si>
    <t>Gruppe J</t>
  </si>
  <si>
    <t>Tabelle Gruppe J</t>
  </si>
  <si>
    <t>17.06.2026</t>
  </si>
  <si>
    <t>Argentinien</t>
  </si>
  <si>
    <t>Algerien</t>
  </si>
  <si>
    <t>Österreich</t>
  </si>
  <si>
    <t>Jordanien</t>
  </si>
  <si>
    <t>28.06.2026</t>
  </si>
  <si>
    <t>Gruppe K</t>
  </si>
  <si>
    <t>Tabelle Gruppe K</t>
  </si>
  <si>
    <t>Portugal</t>
  </si>
  <si>
    <t>DR Kongo</t>
  </si>
  <si>
    <t>Usbekistan</t>
  </si>
  <si>
    <t>Kolumbien</t>
  </si>
  <si>
    <t>23:30</t>
  </si>
  <si>
    <t>Gruppe L</t>
  </si>
  <si>
    <t>Tabelle Gruppe L</t>
  </si>
  <si>
    <t>England</t>
  </si>
  <si>
    <t>Kroatien</t>
  </si>
  <si>
    <t>Ghana</t>
  </si>
  <si>
    <t>Panama</t>
  </si>
  <si>
    <t>KO-Spiele</t>
  </si>
  <si>
    <t>C</t>
  </si>
  <si>
    <t>Runde der letzten 32</t>
  </si>
  <si>
    <t>E</t>
  </si>
  <si>
    <t>Spiel</t>
  </si>
  <si>
    <t>F</t>
  </si>
  <si>
    <t>Spiel 73</t>
  </si>
  <si>
    <t>G</t>
  </si>
  <si>
    <t>29.06.2026</t>
  </si>
  <si>
    <t>Spiel 74</t>
  </si>
  <si>
    <t>H</t>
  </si>
  <si>
    <t>20:30</t>
  </si>
  <si>
    <t>Spiel 75</t>
  </si>
  <si>
    <t>I</t>
  </si>
  <si>
    <t>30.06.2026</t>
  </si>
  <si>
    <t>Spiel 76</t>
  </si>
  <si>
    <t>J</t>
  </si>
  <si>
    <t>Spiel 77</t>
  </si>
  <si>
    <t>K</t>
  </si>
  <si>
    <t>Spiel 78</t>
  </si>
  <si>
    <t>L</t>
  </si>
  <si>
    <t>01.07.2026</t>
  </si>
  <si>
    <t>Spiel 79</t>
  </si>
  <si>
    <t>Spiel 80</t>
  </si>
  <si>
    <t>Spiel 81</t>
  </si>
  <si>
    <t>02.07.2026</t>
  </si>
  <si>
    <t>Spiel 82</t>
  </si>
  <si>
    <t>Spiel 83</t>
  </si>
  <si>
    <t>Spiel 84</t>
  </si>
  <si>
    <t>03.07.2026</t>
  </si>
  <si>
    <t>Spiel 85</t>
  </si>
  <si>
    <t>18:00</t>
  </si>
  <si>
    <t>Spiel 86</t>
  </si>
  <si>
    <t>Spiel 87</t>
  </si>
  <si>
    <t>04.07.2026</t>
  </si>
  <si>
    <t>01:30</t>
  </si>
  <si>
    <t>Spiel 88</t>
  </si>
  <si>
    <t>Achtelfinale</t>
  </si>
  <si>
    <t>Spiel 89</t>
  </si>
  <si>
    <t>Spiel 90</t>
  </si>
  <si>
    <t>05.07.2026</t>
  </si>
  <si>
    <t>Spiel 91</t>
  </si>
  <si>
    <t>06.07.2026</t>
  </si>
  <si>
    <t>Spiel 92</t>
  </si>
  <si>
    <t>Spiel 93</t>
  </si>
  <si>
    <t>07.07.2026</t>
  </si>
  <si>
    <t>Spiel 94</t>
  </si>
  <si>
    <t>Spiel 95</t>
  </si>
  <si>
    <t>Spiel 96</t>
  </si>
  <si>
    <t>Viertelfinale</t>
  </si>
  <si>
    <t>09.07.2026</t>
  </si>
  <si>
    <t>Spiel 97</t>
  </si>
  <si>
    <t>10.07.2026</t>
  </si>
  <si>
    <t>Spiel 98</t>
  </si>
  <si>
    <t>11.07.2026</t>
  </si>
  <si>
    <t>Spiel 99</t>
  </si>
  <si>
    <t>12.07.2026</t>
  </si>
  <si>
    <t>Spiel 100</t>
  </si>
  <si>
    <t>Halbfinale</t>
  </si>
  <si>
    <t>14.07.2026</t>
  </si>
  <si>
    <t>Spiel 101</t>
  </si>
  <si>
    <t>15.07.2026</t>
  </si>
  <si>
    <t>Spiel 102</t>
  </si>
  <si>
    <t>Finalspiele</t>
  </si>
  <si>
    <t>18.07.2026</t>
  </si>
  <si>
    <t>Spiel um Platz 3</t>
  </si>
  <si>
    <t>19.07.2026</t>
  </si>
  <si>
    <t>Finale</t>
  </si>
  <si>
    <t>Weltmeister</t>
  </si>
  <si>
    <t>WM 2026 – Tippzettel</t>
  </si>
  <si>
    <t>KO-Teilnehmer</t>
  </si>
  <si>
    <t>Sechzehntelfinale (32Teams!)</t>
  </si>
  <si>
    <t>Deutschlands 1. Torschütze</t>
  </si>
  <si>
    <t>Torschützenkönig</t>
  </si>
  <si>
    <t>2 Punkte je richtigem Team</t>
  </si>
  <si>
    <t>3 Punkte/Team</t>
  </si>
  <si>
    <t>4 Punkte/Team</t>
  </si>
  <si>
    <t>5 Punkte/Team</t>
  </si>
  <si>
    <t>7 Punkte je richtigem Team</t>
  </si>
  <si>
    <t>10 Punkte</t>
  </si>
  <si>
    <t>5 Punkte</t>
  </si>
  <si>
    <t>5Punkte</t>
  </si>
  <si>
    <t xml:space="preserve"> - richtige Differenz:</t>
  </si>
  <si>
    <t>5 Pkt.</t>
  </si>
  <si>
    <t xml:space="preserve">  (Beisp.: Tip: 2:0 / Erg.: 3:1; 4:2; 5:3)</t>
  </si>
  <si>
    <t xml:space="preserve"> - richtige Tendenz:</t>
  </si>
  <si>
    <t>4 Pkt.</t>
  </si>
  <si>
    <t xml:space="preserve">  (Beisp.: Tip: 2:0 / Erg.: 1:0; 3:0; 4:1)</t>
  </si>
  <si>
    <t xml:space="preserve"> - richtige Differenz: 5 Pkt.   (Beisp.: Tip: 2:0 / Erg.: 3:1; 4:2; 5:3)</t>
  </si>
  <si>
    <t xml:space="preserve"> - richtige Tendenz: 4 Pkt.   (Beisp.: Tip: 2:0 / Erg.: 1:0; 3:0; 4:1)</t>
  </si>
  <si>
    <t xml:space="preserve"> - richtiges Ergebnis:7 Pkt.  (Beisp.: Tip: 2:0 / Erg.: 2:0) / </t>
  </si>
  <si>
    <t>Beim Unentschieden fällt die Pkt.-Differenz weg, da zählt nur die Pkt.-Tendenz. (Beisp.: Tip: 1:1 / Erg: 2:2; 0:0; 3:3 = 4 Pkt)</t>
  </si>
  <si>
    <r>
      <rPr>
        <b/>
        <sz val="14"/>
        <rFont val="Calibri"/>
        <family val="2"/>
      </rPr>
      <t>Name:</t>
    </r>
    <r>
      <rPr>
        <sz val="10"/>
        <rFont val="Calibri"/>
        <family val="2"/>
      </rPr>
      <t xml:space="preserve">                                        Punktevergabe in der Gruppenphase:</t>
    </r>
  </si>
  <si>
    <t>Punkteverteilung</t>
  </si>
  <si>
    <t xml:space="preserve"> - richtiges Ergebnis:</t>
  </si>
  <si>
    <t>7 Pkt.</t>
  </si>
  <si>
    <t xml:space="preserve">  (Beisp.: Tip: 2:0 / Erg.: 2:0)</t>
  </si>
  <si>
    <t>Bewertung des 1/8-Finale</t>
  </si>
  <si>
    <t>je richtige Mannschaft =</t>
  </si>
  <si>
    <t xml:space="preserve">  3 Punkte</t>
  </si>
  <si>
    <t>Bewertung des 1/4-Finale</t>
  </si>
  <si>
    <t xml:space="preserve">  4 Punkte</t>
  </si>
  <si>
    <t>Bewertung des 1/2-Finale</t>
  </si>
  <si>
    <t xml:space="preserve">  5 Punkte</t>
  </si>
  <si>
    <t>Bewertung des Finale</t>
  </si>
  <si>
    <t xml:space="preserve">  7 Punkte</t>
  </si>
  <si>
    <t>Bewertung des Torschützenkönigs</t>
  </si>
  <si>
    <t xml:space="preserve">  2 Punkte</t>
  </si>
  <si>
    <t>Bewertung des 1/16-Finale</t>
  </si>
  <si>
    <t>Bewertung des Weltmeisters</t>
  </si>
  <si>
    <t>Bewertung des 1. Deutsch. Torschützen</t>
  </si>
  <si>
    <t>Alle Vorrundenspiele, Sechzehntelfinalteilnehmer bis einschließlich Weltmeister, ersten Torschützen für Deutschland und</t>
  </si>
  <si>
    <t>Torschützenkönig werden vor der WM getippt!!!</t>
  </si>
  <si>
    <t>Es zählen nur die Angaben in der Tabelle "Tippzettel"</t>
  </si>
  <si>
    <t>Ich übernehme keine Garantie das das Fehlerfrei abläuft. Meine Kontrollen haben aber einen guten Eindruck gemacht.</t>
  </si>
  <si>
    <t>Der "Tippzettel" darf gerne auch per Hand ausgefüllt werden und mir gegeben werden. Es muss nicht in Excell ausgefüllt werden.</t>
  </si>
  <si>
    <t>Die 10€ gerne per Paypal zu mir: mail@schranx.de</t>
  </si>
  <si>
    <t>Der Rechtsweg ist ausgeschlossen!</t>
  </si>
  <si>
    <t>Tabellenstand und weitere Infos, findet Ihr ab Start der WM unter www.schranx.de/wm</t>
  </si>
  <si>
    <t>Info bei:   Sven 0151/22674883 oder mail@schranx.de. Und ab dem ersten Spiel die Rangliste unter schranx.de/wm</t>
  </si>
  <si>
    <t>Verwendung der Excell Datei:</t>
  </si>
  <si>
    <t>Die Ergebnisse der Tabelle "interaktive Tipps" können Euch helfen die WM zu tippen. Diese Tabelle muss aber nicht verwendet werden.</t>
  </si>
  <si>
    <t>Wenn Ihr sie nutzt werden Eure Ergebnisse und Teilnehmer in den KO-Runden automatisch übernommen.</t>
  </si>
  <si>
    <r>
      <t>Teilnahme:</t>
    </r>
    <r>
      <rPr>
        <sz val="12"/>
        <color indexed="8"/>
        <rFont val="Arial"/>
        <family val="2"/>
      </rPr>
      <t xml:space="preserve"> Tippschein und 10 Euro bis zum ersten Anpfiff zu Sven zurück. (Tippschein gerne auch per Email oder per WhatsApp)</t>
    </r>
  </si>
  <si>
    <r>
      <t>Gewinn: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Die Verteilung des Gewinns wird vor dem ersten Spiel fest gelegt. Natürlich wird der gesamte Einsatz auch ausgespielt!</t>
    </r>
  </si>
  <si>
    <r>
      <t xml:space="preserve">- Beim Unentschieden fällt die Pkt.-Differenz weg, da zählt nur die Pkt.-Tendenz. </t>
    </r>
    <r>
      <rPr>
        <sz val="12"/>
        <color indexed="8"/>
        <rFont val="Arial"/>
        <family val="2"/>
      </rPr>
      <t>(Beisp.: Tip: 1:1 / Erg: 2:2; 0:0; 3:3 = 4 Pkt)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</si>
</sst>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</font>
    <font>
      <sz val="11"/>
      <name val="Calibri"/>
    </font>
    <font>
      <b/>
      <sz val="11"/>
      <color rgb="FFFFFFFF"/>
      <name val="Calibri"/>
    </font>
    <font>
      <sz val="11"/>
      <color theme="1"/>
      <name val="Calibri"/>
    </font>
    <font>
      <b/>
      <sz val="20"/>
      <color rgb="FFFFFFFF"/>
      <name val="Calibri"/>
      <family val="2"/>
    </font>
    <font>
      <sz val="7"/>
      <color theme="1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3"/>
      <color theme="1"/>
      <name val="Calibri"/>
      <family val="2"/>
    </font>
    <font>
      <b/>
      <sz val="10"/>
      <color rgb="FFFFFFFF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u/>
      <sz val="12"/>
      <color theme="1"/>
      <name val="Arial"/>
      <family val="2"/>
    </font>
    <font>
      <sz val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5B9BD5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1F4E78"/>
      </patternFill>
    </fill>
    <fill>
      <patternFill patternType="solid">
        <fgColor rgb="FFF8FAFC"/>
      </patternFill>
    </fill>
    <fill>
      <patternFill patternType="solid">
        <fgColor rgb="FF0F243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2"/>
    <xf numFmtId="0" fontId="3" fillId="0" borderId="2"/>
  </cellStyleXfs>
  <cellXfs count="81">
    <xf numFmtId="0" fontId="0" fillId="0" borderId="0" xfId="0" applyBorder="1"/>
    <xf numFmtId="0" fontId="0" fillId="5" borderId="1" xfId="1" applyFont="1" applyFill="1" applyBorder="1" applyAlignment="1">
      <alignment horizontal="center" vertical="center"/>
    </xf>
    <xf numFmtId="0" fontId="0" fillId="5" borderId="1" xfId="1" applyFont="1" applyFill="1" applyBorder="1" applyAlignment="1">
      <alignment horizontal="left" vertical="center"/>
    </xf>
    <xf numFmtId="1" fontId="0" fillId="6" borderId="1" xfId="1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2" fillId="4" borderId="1" xfId="1" applyFont="1" applyFill="1" applyBorder="1" applyAlignment="1">
      <alignment horizontal="center" vertical="center"/>
    </xf>
    <xf numFmtId="49" fontId="0" fillId="5" borderId="1" xfId="1" applyNumberFormat="1" applyFont="1" applyFill="1" applyBorder="1" applyAlignment="1">
      <alignment horizontal="left" vertical="center"/>
    </xf>
    <xf numFmtId="0" fontId="0" fillId="0" borderId="5" xfId="0" applyBorder="1"/>
    <xf numFmtId="0" fontId="0" fillId="0" borderId="5" xfId="1" applyFont="1" applyBorder="1"/>
    <xf numFmtId="0" fontId="0" fillId="0" borderId="5" xfId="1" applyFont="1" applyBorder="1" applyAlignment="1">
      <alignment horizontal="left" vertical="center"/>
    </xf>
    <xf numFmtId="0" fontId="0" fillId="5" borderId="5" xfId="1" applyFont="1" applyFill="1" applyBorder="1" applyAlignment="1">
      <alignment horizontal="center" vertical="center"/>
    </xf>
    <xf numFmtId="0" fontId="0" fillId="5" borderId="5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0" fontId="8" fillId="0" borderId="0" xfId="0" applyFont="1" applyBorder="1"/>
    <xf numFmtId="0" fontId="8" fillId="0" borderId="5" xfId="1" applyFont="1" applyBorder="1"/>
    <xf numFmtId="0" fontId="6" fillId="4" borderId="1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8" fillId="0" borderId="5" xfId="0" applyFont="1" applyBorder="1"/>
    <xf numFmtId="0" fontId="8" fillId="5" borderId="1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5" borderId="1" xfId="1" applyFont="1" applyFill="1" applyBorder="1" applyAlignment="1">
      <alignment horizontal="left" vertical="center"/>
    </xf>
    <xf numFmtId="0" fontId="8" fillId="9" borderId="5" xfId="1" applyFont="1" applyFill="1" applyBorder="1" applyAlignment="1">
      <alignment vertical="center"/>
    </xf>
    <xf numFmtId="0" fontId="13" fillId="0" borderId="2" xfId="0" applyFont="1"/>
    <xf numFmtId="0" fontId="14" fillId="0" borderId="2" xfId="0" applyFont="1"/>
    <xf numFmtId="0" fontId="15" fillId="0" borderId="2" xfId="0" applyFont="1"/>
    <xf numFmtId="0" fontId="6" fillId="2" borderId="16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9" borderId="9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0" fontId="6" fillId="8" borderId="6" xfId="1" applyFont="1" applyFill="1" applyBorder="1" applyAlignment="1">
      <alignment horizontal="center" vertical="center"/>
    </xf>
    <xf numFmtId="0" fontId="6" fillId="8" borderId="8" xfId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1" fillId="8" borderId="6" xfId="1" applyFont="1" applyFill="1" applyBorder="1" applyAlignment="1">
      <alignment horizontal="center" vertical="center"/>
    </xf>
    <xf numFmtId="0" fontId="11" fillId="8" borderId="8" xfId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9" borderId="9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8" fillId="9" borderId="19" xfId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9" borderId="9" xfId="1" applyFont="1" applyFill="1" applyBorder="1" applyAlignment="1">
      <alignment horizontal="center" vertical="center"/>
    </xf>
    <xf numFmtId="0" fontId="7" fillId="9" borderId="10" xfId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8" borderId="7" xfId="1" applyFont="1" applyFill="1" applyBorder="1" applyAlignment="1">
      <alignment horizontal="center" vertical="center"/>
    </xf>
    <xf numFmtId="0" fontId="6" fillId="2" borderId="2" xfId="1" applyFont="1" applyFill="1" applyAlignment="1">
      <alignment horizontal="center" vertical="center"/>
    </xf>
    <xf numFmtId="0" fontId="9" fillId="5" borderId="11" xfId="1" applyFont="1" applyFill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0" fontId="6" fillId="10" borderId="2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0" fillId="0" borderId="3" xfId="1" applyFont="1" applyBorder="1"/>
    <xf numFmtId="0" fontId="0" fillId="0" borderId="4" xfId="1" applyFont="1" applyBorder="1"/>
    <xf numFmtId="0" fontId="2" fillId="4" borderId="1" xfId="1" applyFont="1" applyFill="1" applyBorder="1" applyAlignment="1">
      <alignment horizontal="left" vertical="center"/>
    </xf>
    <xf numFmtId="0" fontId="1" fillId="7" borderId="1" xfId="1" applyFont="1" applyFill="1" applyBorder="1" applyAlignment="1">
      <alignment horizontal="center" vertical="center"/>
    </xf>
    <xf numFmtId="0" fontId="2" fillId="2" borderId="2" xfId="1" applyFont="1" applyFill="1" applyAlignment="1">
      <alignment horizontal="left" vertical="center"/>
    </xf>
    <xf numFmtId="0" fontId="0" fillId="0" borderId="2" xfId="1" applyFont="1"/>
    <xf numFmtId="0" fontId="4" fillId="2" borderId="2" xfId="1" applyFont="1" applyFill="1" applyAlignment="1">
      <alignment horizontal="center" vertical="center"/>
    </xf>
    <xf numFmtId="0" fontId="8" fillId="11" borderId="9" xfId="1" applyFont="1" applyFill="1" applyBorder="1" applyAlignment="1">
      <alignment horizontal="center" vertical="center"/>
    </xf>
    <xf numFmtId="0" fontId="8" fillId="11" borderId="10" xfId="1" applyFont="1" applyFill="1" applyBorder="1" applyAlignment="1">
      <alignment horizontal="center" vertical="center"/>
    </xf>
    <xf numFmtId="0" fontId="16" fillId="3" borderId="2" xfId="1" applyFont="1" applyFill="1" applyAlignment="1">
      <alignment horizontal="center" vertical="center"/>
    </xf>
    <xf numFmtId="0" fontId="16" fillId="3" borderId="2" xfId="1" applyFont="1" applyFill="1" applyAlignment="1">
      <alignment horizontal="center" vertical="center"/>
    </xf>
    <xf numFmtId="0" fontId="16" fillId="3" borderId="2" xfId="1" applyFont="1" applyFill="1" applyAlignment="1">
      <alignment vertical="center"/>
    </xf>
    <xf numFmtId="0" fontId="16" fillId="3" borderId="5" xfId="1" applyFont="1" applyFill="1" applyBorder="1" applyAlignment="1">
      <alignment horizontal="center" vertical="center"/>
    </xf>
    <xf numFmtId="0" fontId="13" fillId="0" borderId="2" xfId="0" applyFont="1" applyAlignment="1">
      <alignment horizontal="center"/>
    </xf>
    <xf numFmtId="0" fontId="18" fillId="0" borderId="2" xfId="0" applyFont="1"/>
    <xf numFmtId="0" fontId="14" fillId="0" borderId="2" xfId="0" applyFont="1" applyAlignment="1">
      <alignment horizontal="left"/>
    </xf>
    <xf numFmtId="0" fontId="13" fillId="0" borderId="2" xfId="0" applyFont="1" applyAlignment="1">
      <alignment horizontal="left"/>
    </xf>
    <xf numFmtId="0" fontId="13" fillId="0" borderId="0" xfId="0" applyFont="1" applyBorder="1"/>
    <xf numFmtId="0" fontId="14" fillId="0" borderId="0" xfId="0" applyFont="1" applyBorder="1"/>
    <xf numFmtId="0" fontId="13" fillId="0" borderId="5" xfId="0" applyFont="1" applyFill="1" applyBorder="1"/>
    <xf numFmtId="0" fontId="22" fillId="0" borderId="2" xfId="0" applyFont="1"/>
    <xf numFmtId="0" fontId="13" fillId="0" borderId="5" xfId="0" applyFont="1" applyBorder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C154-DB7C-4198-B460-6A06D8B5B5F3}">
  <dimension ref="A1:I35"/>
  <sheetViews>
    <sheetView tabSelected="1" workbookViewId="0">
      <selection activeCell="C3" sqref="C3"/>
    </sheetView>
  </sheetViews>
  <sheetFormatPr baseColWidth="10" defaultRowHeight="15"/>
  <cols>
    <col min="1" max="1" width="42" customWidth="1"/>
    <col min="2" max="2" width="7.28515625" bestFit="1" customWidth="1"/>
    <col min="3" max="3" width="24.85546875" bestFit="1" customWidth="1"/>
    <col min="4" max="4" width="32.7109375" bestFit="1" customWidth="1"/>
    <col min="6" max="6" width="24.85546875" bestFit="1" customWidth="1"/>
  </cols>
  <sheetData>
    <row r="1" spans="1:9" ht="15.75">
      <c r="A1" s="28" t="s">
        <v>229</v>
      </c>
      <c r="B1" s="76"/>
      <c r="C1" s="76"/>
      <c r="D1" s="76"/>
    </row>
    <row r="2" spans="1:9" ht="15.75">
      <c r="A2" s="28" t="s">
        <v>230</v>
      </c>
      <c r="B2" s="76"/>
      <c r="C2" s="76"/>
      <c r="D2" s="76"/>
    </row>
    <row r="3" spans="1:9" ht="15.75">
      <c r="A3" s="76"/>
      <c r="B3" s="76"/>
      <c r="C3" s="76"/>
      <c r="D3" s="76"/>
    </row>
    <row r="4" spans="1:9" ht="15.75">
      <c r="A4" s="77" t="s">
        <v>238</v>
      </c>
      <c r="B4" s="76"/>
      <c r="C4" s="76"/>
      <c r="D4" s="76"/>
    </row>
    <row r="5" spans="1:9" ht="15.75">
      <c r="A5" s="76" t="s">
        <v>231</v>
      </c>
      <c r="B5" s="76"/>
      <c r="C5" s="76"/>
      <c r="D5" s="76"/>
    </row>
    <row r="6" spans="1:9" ht="15.75">
      <c r="A6" s="78" t="s">
        <v>239</v>
      </c>
      <c r="B6" s="76"/>
      <c r="C6" s="76"/>
      <c r="D6" s="76"/>
    </row>
    <row r="7" spans="1:9" ht="15.75">
      <c r="A7" s="78" t="s">
        <v>240</v>
      </c>
      <c r="B7" s="76"/>
      <c r="C7" s="76"/>
      <c r="D7" s="76"/>
    </row>
    <row r="8" spans="1:9" ht="15.75">
      <c r="A8" s="78" t="s">
        <v>232</v>
      </c>
      <c r="B8" s="76"/>
      <c r="C8" s="76"/>
      <c r="D8" s="76"/>
    </row>
    <row r="9" spans="1:9" ht="15.75">
      <c r="A9" s="78" t="s">
        <v>233</v>
      </c>
      <c r="B9" s="76"/>
      <c r="C9" s="76"/>
      <c r="D9" s="76"/>
    </row>
    <row r="10" spans="1:9" ht="15.75">
      <c r="A10" s="76"/>
      <c r="B10" s="76"/>
      <c r="C10" s="76"/>
      <c r="D10" s="76"/>
    </row>
    <row r="11" spans="1:9" ht="15.75">
      <c r="A11" s="73" t="s">
        <v>241</v>
      </c>
      <c r="B11" s="76"/>
      <c r="C11" s="76"/>
      <c r="D11" s="76"/>
    </row>
    <row r="12" spans="1:9" ht="15.75">
      <c r="A12" s="28" t="s">
        <v>234</v>
      </c>
      <c r="B12" s="76"/>
      <c r="C12" s="76"/>
      <c r="D12" s="76"/>
    </row>
    <row r="13" spans="1:9" ht="15.75">
      <c r="A13" s="28"/>
      <c r="B13" s="76"/>
      <c r="C13" s="76"/>
      <c r="D13" s="76"/>
    </row>
    <row r="14" spans="1:9" ht="15.75">
      <c r="A14" s="73" t="s">
        <v>242</v>
      </c>
      <c r="B14" s="76"/>
      <c r="C14" s="76"/>
      <c r="D14" s="76"/>
    </row>
    <row r="15" spans="1:9" ht="15.75">
      <c r="A15" s="28" t="s">
        <v>236</v>
      </c>
      <c r="B15" s="76"/>
      <c r="C15" s="76"/>
      <c r="D15" s="76"/>
    </row>
    <row r="16" spans="1:9" ht="15.75">
      <c r="A16" s="28"/>
      <c r="B16" s="76"/>
      <c r="C16" s="76"/>
      <c r="D16" s="76"/>
      <c r="E16" s="28"/>
      <c r="F16" s="28"/>
      <c r="G16" s="28"/>
      <c r="H16" s="28"/>
      <c r="I16" s="28"/>
    </row>
    <row r="17" spans="1:9" ht="15.75">
      <c r="A17" s="79" t="s">
        <v>237</v>
      </c>
      <c r="B17" s="76"/>
      <c r="C17" s="76"/>
      <c r="D17" s="76"/>
      <c r="E17" s="28"/>
      <c r="F17" s="28"/>
      <c r="G17" s="28"/>
      <c r="H17" s="28"/>
      <c r="I17" s="28"/>
    </row>
    <row r="18" spans="1:9" ht="15.75">
      <c r="A18" s="28" t="s">
        <v>235</v>
      </c>
      <c r="B18" s="76"/>
      <c r="C18" s="76"/>
      <c r="D18" s="76"/>
      <c r="E18" s="28"/>
      <c r="F18" s="28"/>
      <c r="G18" s="28"/>
      <c r="H18" s="28"/>
      <c r="I18" s="28"/>
    </row>
    <row r="19" spans="1:9" ht="15.75">
      <c r="A19" s="76"/>
      <c r="B19" s="76"/>
      <c r="C19" s="76"/>
      <c r="D19" s="76"/>
      <c r="E19" s="28"/>
      <c r="F19" s="28"/>
      <c r="G19" s="28"/>
      <c r="H19" s="28"/>
      <c r="I19" s="28"/>
    </row>
    <row r="20" spans="1:9" s="9" customFormat="1" ht="15.75">
      <c r="A20" s="80"/>
      <c r="B20" s="80"/>
      <c r="C20" s="80"/>
      <c r="D20" s="80"/>
      <c r="E20" s="28"/>
      <c r="F20" s="28"/>
      <c r="G20" s="28"/>
      <c r="H20" s="28"/>
      <c r="I20" s="28"/>
    </row>
    <row r="21" spans="1:9" s="9" customFormat="1" ht="15.75">
      <c r="A21" s="73" t="s">
        <v>211</v>
      </c>
      <c r="B21" s="28"/>
      <c r="C21" s="28"/>
      <c r="D21" s="28"/>
      <c r="E21" s="28"/>
      <c r="F21" s="28"/>
      <c r="G21" s="28"/>
      <c r="H21" s="28"/>
      <c r="I21" s="28"/>
    </row>
    <row r="22" spans="1:9" ht="15.75">
      <c r="A22" s="28"/>
      <c r="B22" s="28"/>
      <c r="C22" s="28"/>
      <c r="D22" s="28"/>
      <c r="E22" s="28"/>
      <c r="F22" s="28"/>
      <c r="G22" s="28"/>
      <c r="H22" s="28"/>
      <c r="I22" s="28"/>
    </row>
    <row r="23" spans="1:9" ht="15.75">
      <c r="A23" s="28" t="s">
        <v>212</v>
      </c>
      <c r="B23" s="29" t="s">
        <v>213</v>
      </c>
      <c r="C23" s="28" t="s">
        <v>214</v>
      </c>
      <c r="D23" s="76"/>
      <c r="E23" s="28"/>
      <c r="F23" s="28"/>
      <c r="G23" s="28"/>
      <c r="H23" s="28"/>
      <c r="I23" s="28"/>
    </row>
    <row r="24" spans="1:9" s="9" customFormat="1" ht="15.75">
      <c r="A24" s="28" t="s">
        <v>200</v>
      </c>
      <c r="B24" s="29" t="s">
        <v>201</v>
      </c>
      <c r="C24" s="28" t="s">
        <v>202</v>
      </c>
      <c r="D24" s="76"/>
      <c r="E24" s="28"/>
      <c r="F24" s="28"/>
      <c r="G24" s="28"/>
      <c r="H24" s="28"/>
      <c r="I24" s="28"/>
    </row>
    <row r="25" spans="1:9" ht="15.75">
      <c r="A25" s="28" t="s">
        <v>203</v>
      </c>
      <c r="B25" s="29" t="s">
        <v>204</v>
      </c>
      <c r="C25" s="28" t="s">
        <v>205</v>
      </c>
      <c r="D25" s="76"/>
      <c r="H25" s="28"/>
      <c r="I25" s="28"/>
    </row>
    <row r="26" spans="1:9" ht="15.75">
      <c r="A26" s="28" t="s">
        <v>243</v>
      </c>
      <c r="B26" s="28"/>
      <c r="C26" s="28"/>
      <c r="D26" s="28"/>
      <c r="H26" s="28"/>
      <c r="I26" s="28"/>
    </row>
    <row r="27" spans="1:9" ht="15.75">
      <c r="A27" s="28"/>
      <c r="B27" s="28"/>
      <c r="C27" s="28"/>
      <c r="D27" s="28"/>
      <c r="H27" s="28"/>
      <c r="I27" s="28"/>
    </row>
    <row r="28" spans="1:9" ht="15.75">
      <c r="A28" s="28" t="s">
        <v>226</v>
      </c>
      <c r="B28" s="72" t="s">
        <v>7</v>
      </c>
      <c r="C28" s="75" t="s">
        <v>216</v>
      </c>
      <c r="D28" s="74" t="s">
        <v>225</v>
      </c>
      <c r="H28" s="28"/>
      <c r="I28" s="28"/>
    </row>
    <row r="29" spans="1:9" ht="15.75">
      <c r="A29" s="28" t="s">
        <v>215</v>
      </c>
      <c r="B29" s="72" t="s">
        <v>7</v>
      </c>
      <c r="C29" s="75" t="s">
        <v>216</v>
      </c>
      <c r="D29" s="74" t="s">
        <v>217</v>
      </c>
      <c r="H29" s="28"/>
      <c r="I29" s="28"/>
    </row>
    <row r="30" spans="1:9" ht="15.75">
      <c r="A30" s="28" t="s">
        <v>218</v>
      </c>
      <c r="B30" s="72" t="s">
        <v>7</v>
      </c>
      <c r="C30" s="75" t="s">
        <v>216</v>
      </c>
      <c r="D30" s="29" t="s">
        <v>219</v>
      </c>
      <c r="H30" s="28"/>
      <c r="I30" s="28"/>
    </row>
    <row r="31" spans="1:9" ht="15.75">
      <c r="A31" s="28" t="s">
        <v>220</v>
      </c>
      <c r="B31" s="72" t="s">
        <v>7</v>
      </c>
      <c r="C31" s="75" t="s">
        <v>216</v>
      </c>
      <c r="D31" s="29" t="s">
        <v>221</v>
      </c>
      <c r="H31" s="28"/>
      <c r="I31" s="28"/>
    </row>
    <row r="32" spans="1:9" ht="15.75">
      <c r="A32" s="28" t="s">
        <v>222</v>
      </c>
      <c r="B32" s="72" t="s">
        <v>7</v>
      </c>
      <c r="C32" s="75" t="s">
        <v>216</v>
      </c>
      <c r="D32" s="29" t="s">
        <v>223</v>
      </c>
      <c r="H32" s="28"/>
      <c r="I32" s="28"/>
    </row>
    <row r="33" spans="1:4" ht="15.75">
      <c r="A33" s="28" t="s">
        <v>227</v>
      </c>
      <c r="B33" s="72" t="s">
        <v>7</v>
      </c>
      <c r="C33" s="75" t="s">
        <v>216</v>
      </c>
      <c r="D33" s="29" t="s">
        <v>197</v>
      </c>
    </row>
    <row r="34" spans="1:4" ht="15.75">
      <c r="A34" s="28" t="s">
        <v>228</v>
      </c>
      <c r="B34" s="72" t="s">
        <v>7</v>
      </c>
      <c r="C34" s="28"/>
      <c r="D34" s="29" t="s">
        <v>221</v>
      </c>
    </row>
    <row r="35" spans="1:4" ht="15.75">
      <c r="A35" s="28" t="s">
        <v>224</v>
      </c>
      <c r="B35" s="72" t="s">
        <v>7</v>
      </c>
      <c r="C35" s="28"/>
      <c r="D35" s="29" t="s">
        <v>221</v>
      </c>
    </row>
  </sheetData>
  <phoneticPr fontId="19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35"/>
  <sheetViews>
    <sheetView showGridLines="0" topLeftCell="A43" workbookViewId="0">
      <selection activeCell="L52" sqref="L52:Q56"/>
    </sheetView>
  </sheetViews>
  <sheetFormatPr baseColWidth="10" defaultColWidth="9.140625" defaultRowHeight="15"/>
  <cols>
    <col min="1" max="1" width="15.7109375" customWidth="1"/>
    <col min="2" max="2" width="5.5703125" customWidth="1"/>
    <col min="3" max="3" width="1.5703125" customWidth="1"/>
    <col min="4" max="4" width="5.5703125" customWidth="1"/>
    <col min="5" max="5" width="15.7109375" customWidth="1"/>
    <col min="6" max="6" width="2.7109375" customWidth="1"/>
    <col min="7" max="7" width="15.7109375" customWidth="1"/>
    <col min="8" max="8" width="5.5703125" customWidth="1"/>
    <col min="9" max="9" width="1.5703125" bestFit="1" customWidth="1"/>
    <col min="10" max="10" width="5.5703125" customWidth="1"/>
    <col min="11" max="11" width="15.7109375" customWidth="1"/>
    <col min="12" max="12" width="2.7109375" customWidth="1"/>
    <col min="13" max="13" width="15.7109375" customWidth="1"/>
    <col min="14" max="14" width="5.5703125" customWidth="1"/>
    <col min="15" max="15" width="1.5703125" bestFit="1" customWidth="1"/>
    <col min="16" max="16" width="5.5703125" customWidth="1"/>
    <col min="17" max="17" width="15.7109375" customWidth="1"/>
  </cols>
  <sheetData>
    <row r="1" spans="1:25" ht="23.1" customHeight="1">
      <c r="A1" s="54" t="s">
        <v>187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5" ht="20.100000000000001" customHeight="1">
      <c r="A2" s="68" t="s">
        <v>210</v>
      </c>
      <c r="B2" s="68"/>
      <c r="C2" s="68"/>
      <c r="D2" s="68"/>
      <c r="E2" s="68"/>
      <c r="F2" s="68"/>
      <c r="G2" s="68"/>
      <c r="H2" s="68"/>
      <c r="I2" s="70"/>
      <c r="J2" s="68" t="s">
        <v>208</v>
      </c>
      <c r="K2" s="68"/>
      <c r="L2" s="68"/>
      <c r="M2" s="68"/>
      <c r="N2" s="68"/>
      <c r="O2" s="68"/>
      <c r="P2" s="68"/>
      <c r="Q2" s="68"/>
      <c r="V2" s="9"/>
      <c r="W2" s="9"/>
      <c r="X2" s="9"/>
      <c r="Y2" s="9"/>
    </row>
    <row r="3" spans="1:25" s="9" customFormat="1" ht="20.100000000000001" customHeight="1">
      <c r="A3" s="68" t="s">
        <v>206</v>
      </c>
      <c r="B3" s="68"/>
      <c r="C3" s="68"/>
      <c r="D3" s="68"/>
      <c r="E3" s="68"/>
      <c r="F3" s="68"/>
      <c r="G3" s="68"/>
      <c r="H3" s="68"/>
      <c r="I3" s="69"/>
      <c r="J3" s="68" t="s">
        <v>207</v>
      </c>
      <c r="K3" s="68"/>
      <c r="L3" s="68"/>
      <c r="M3" s="68"/>
      <c r="N3" s="68"/>
      <c r="O3" s="68"/>
      <c r="P3" s="68"/>
      <c r="Q3" s="68"/>
    </row>
    <row r="4" spans="1:25" s="9" customFormat="1" ht="20.100000000000001" customHeight="1">
      <c r="A4" s="71" t="s">
        <v>209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25" ht="23.1" customHeight="1">
      <c r="A5" s="33" t="s">
        <v>1</v>
      </c>
      <c r="B5" s="34"/>
      <c r="C5" s="34"/>
      <c r="D5" s="34"/>
      <c r="E5" s="34"/>
      <c r="F5" s="16"/>
      <c r="G5" s="32" t="s">
        <v>30</v>
      </c>
      <c r="H5" s="32"/>
      <c r="I5" s="32"/>
      <c r="J5" s="32"/>
      <c r="K5" s="32"/>
      <c r="L5" s="15"/>
      <c r="M5" s="31" t="s">
        <v>39</v>
      </c>
      <c r="N5" s="32"/>
      <c r="O5" s="32"/>
      <c r="P5" s="32"/>
      <c r="Q5" s="32"/>
      <c r="V5" s="9"/>
      <c r="W5" s="10"/>
      <c r="X5" s="10"/>
      <c r="Y5" s="9"/>
    </row>
    <row r="6" spans="1:25" ht="23.1" customHeight="1">
      <c r="A6" s="17" t="s">
        <v>5</v>
      </c>
      <c r="B6" s="18" t="s">
        <v>6</v>
      </c>
      <c r="C6" s="18" t="s">
        <v>7</v>
      </c>
      <c r="D6" s="18" t="s">
        <v>6</v>
      </c>
      <c r="E6" s="18" t="s">
        <v>8</v>
      </c>
      <c r="F6" s="19"/>
      <c r="G6" s="17" t="s">
        <v>5</v>
      </c>
      <c r="H6" s="17" t="s">
        <v>6</v>
      </c>
      <c r="I6" s="17" t="s">
        <v>7</v>
      </c>
      <c r="J6" s="17" t="s">
        <v>6</v>
      </c>
      <c r="K6" s="17" t="s">
        <v>8</v>
      </c>
      <c r="L6" s="15"/>
      <c r="M6" s="17" t="s">
        <v>5</v>
      </c>
      <c r="N6" s="17" t="s">
        <v>6</v>
      </c>
      <c r="O6" s="17" t="s">
        <v>7</v>
      </c>
      <c r="P6" s="17" t="s">
        <v>6</v>
      </c>
      <c r="Q6" s="17" t="s">
        <v>8</v>
      </c>
      <c r="V6" s="9"/>
      <c r="W6" s="9"/>
      <c r="X6" s="9"/>
      <c r="Y6" s="9"/>
    </row>
    <row r="7" spans="1:25" ht="23.1" customHeight="1">
      <c r="A7" s="20" t="str">
        <f>'interaktive Tipps'!C4</f>
        <v>Mexiko</v>
      </c>
      <c r="B7" s="21" t="str">
        <f>IF('interaktive Tipps'!D4="","",'interaktive Tipps'!D4)</f>
        <v/>
      </c>
      <c r="C7" s="22" t="s">
        <v>7</v>
      </c>
      <c r="D7" s="21" t="str">
        <f>IF('interaktive Tipps'!F4="","",'interaktive Tipps'!F4)</f>
        <v/>
      </c>
      <c r="E7" s="20" t="str">
        <f>'interaktive Tipps'!G4</f>
        <v>Südafrika</v>
      </c>
      <c r="F7" s="15"/>
      <c r="G7" s="20" t="str">
        <f>'interaktive Tipps'!C13</f>
        <v>Kanada</v>
      </c>
      <c r="H7" s="21" t="str">
        <f>IF('interaktive Tipps'!D13="","",'interaktive Tipps'!D13)</f>
        <v/>
      </c>
      <c r="I7" s="22" t="s">
        <v>7</v>
      </c>
      <c r="J7" s="21" t="str">
        <f>IF('interaktive Tipps'!F13="","",'interaktive Tipps'!F13)</f>
        <v/>
      </c>
      <c r="K7" s="14" t="str">
        <f>'interaktive Tipps'!G13</f>
        <v>Bosnien &amp; Herzegowina</v>
      </c>
      <c r="L7" s="15"/>
      <c r="M7" s="20" t="str">
        <f>'interaktive Tipps'!C22</f>
        <v>Brasilien</v>
      </c>
      <c r="N7" s="21" t="str">
        <f>IF('interaktive Tipps'!D22="","",'interaktive Tipps'!D22)</f>
        <v/>
      </c>
      <c r="O7" s="22" t="s">
        <v>7</v>
      </c>
      <c r="P7" s="21" t="str">
        <f>IF('interaktive Tipps'!F22="","",'interaktive Tipps'!F22)</f>
        <v/>
      </c>
      <c r="Q7" s="20" t="str">
        <f>'interaktive Tipps'!G22</f>
        <v>Marokko</v>
      </c>
      <c r="V7" s="9"/>
      <c r="W7" s="9"/>
      <c r="X7" s="9"/>
      <c r="Y7" s="9"/>
    </row>
    <row r="8" spans="1:25" ht="23.1" customHeight="1">
      <c r="A8" s="20" t="str">
        <f>'interaktive Tipps'!C5</f>
        <v>Südkorea</v>
      </c>
      <c r="B8" s="21" t="str">
        <f>IF('interaktive Tipps'!D5="","",'interaktive Tipps'!D5)</f>
        <v/>
      </c>
      <c r="C8" s="22" t="s">
        <v>7</v>
      </c>
      <c r="D8" s="21" t="str">
        <f>IF('interaktive Tipps'!F5="","",'interaktive Tipps'!F5)</f>
        <v/>
      </c>
      <c r="E8" s="20" t="str">
        <f>'interaktive Tipps'!G5</f>
        <v>Tschechien</v>
      </c>
      <c r="F8" s="15"/>
      <c r="G8" s="20" t="str">
        <f>'interaktive Tipps'!C14</f>
        <v>Katar</v>
      </c>
      <c r="H8" s="21" t="str">
        <f>IF('interaktive Tipps'!D14="","",'interaktive Tipps'!D14)</f>
        <v/>
      </c>
      <c r="I8" s="22" t="s">
        <v>7</v>
      </c>
      <c r="J8" s="21" t="str">
        <f>IF('interaktive Tipps'!F14="","",'interaktive Tipps'!F14)</f>
        <v/>
      </c>
      <c r="K8" s="20" t="str">
        <f>'interaktive Tipps'!G14</f>
        <v>Schweiz</v>
      </c>
      <c r="L8" s="15"/>
      <c r="M8" s="20" t="str">
        <f>'interaktive Tipps'!C23</f>
        <v>Haiti</v>
      </c>
      <c r="N8" s="21" t="str">
        <f>IF('interaktive Tipps'!D23="","",'interaktive Tipps'!D23)</f>
        <v/>
      </c>
      <c r="O8" s="22" t="s">
        <v>7</v>
      </c>
      <c r="P8" s="21" t="str">
        <f>IF('interaktive Tipps'!F23="","",'interaktive Tipps'!F23)</f>
        <v/>
      </c>
      <c r="Q8" s="20" t="str">
        <f>'interaktive Tipps'!G23</f>
        <v>Schottland</v>
      </c>
      <c r="V8" s="9"/>
      <c r="W8" s="9"/>
      <c r="X8" s="9"/>
      <c r="Y8" s="9"/>
    </row>
    <row r="9" spans="1:25" ht="23.1" customHeight="1">
      <c r="A9" s="20" t="str">
        <f>'interaktive Tipps'!C6</f>
        <v>Tschechien</v>
      </c>
      <c r="B9" s="21" t="str">
        <f>IF('interaktive Tipps'!D6="","",'interaktive Tipps'!D6)</f>
        <v/>
      </c>
      <c r="C9" s="22" t="s">
        <v>7</v>
      </c>
      <c r="D9" s="21" t="str">
        <f>IF('interaktive Tipps'!F6="","",'interaktive Tipps'!F6)</f>
        <v/>
      </c>
      <c r="E9" s="20" t="str">
        <f>'interaktive Tipps'!G6</f>
        <v>Südafrika</v>
      </c>
      <c r="F9" s="15"/>
      <c r="G9" s="20" t="str">
        <f>'interaktive Tipps'!C15</f>
        <v>Schweiz</v>
      </c>
      <c r="H9" s="21" t="str">
        <f>IF('interaktive Tipps'!D15="","",'interaktive Tipps'!D15)</f>
        <v/>
      </c>
      <c r="I9" s="22" t="s">
        <v>7</v>
      </c>
      <c r="J9" s="21" t="str">
        <f>IF('interaktive Tipps'!F15="","",'interaktive Tipps'!F15)</f>
        <v/>
      </c>
      <c r="K9" s="14" t="str">
        <f>'interaktive Tipps'!G15</f>
        <v>Bosnien &amp; Herzegowina</v>
      </c>
      <c r="L9" s="15"/>
      <c r="M9" s="20" t="str">
        <f>'interaktive Tipps'!C24</f>
        <v>Schottland</v>
      </c>
      <c r="N9" s="21" t="str">
        <f>IF('interaktive Tipps'!D24="","",'interaktive Tipps'!D24)</f>
        <v/>
      </c>
      <c r="O9" s="22" t="s">
        <v>7</v>
      </c>
      <c r="P9" s="21" t="str">
        <f>IF('interaktive Tipps'!F24="","",'interaktive Tipps'!F24)</f>
        <v/>
      </c>
      <c r="Q9" s="20" t="str">
        <f>'interaktive Tipps'!G24</f>
        <v>Marokko</v>
      </c>
      <c r="V9" s="9"/>
      <c r="W9" s="9"/>
      <c r="X9" s="9"/>
      <c r="Y9" s="9"/>
    </row>
    <row r="10" spans="1:25" ht="23.1" customHeight="1">
      <c r="A10" s="20" t="str">
        <f>'interaktive Tipps'!C7</f>
        <v>Mexiko</v>
      </c>
      <c r="B10" s="21" t="str">
        <f>IF('interaktive Tipps'!D7="","",'interaktive Tipps'!D7)</f>
        <v/>
      </c>
      <c r="C10" s="22" t="s">
        <v>7</v>
      </c>
      <c r="D10" s="21" t="str">
        <f>IF('interaktive Tipps'!F7="","",'interaktive Tipps'!F7)</f>
        <v/>
      </c>
      <c r="E10" s="20" t="str">
        <f>'interaktive Tipps'!G7</f>
        <v>Südkorea</v>
      </c>
      <c r="F10" s="15"/>
      <c r="G10" s="20" t="str">
        <f>'interaktive Tipps'!C16</f>
        <v>Kanada</v>
      </c>
      <c r="H10" s="21" t="str">
        <f>IF('interaktive Tipps'!D16="","",'interaktive Tipps'!D16)</f>
        <v/>
      </c>
      <c r="I10" s="22" t="s">
        <v>7</v>
      </c>
      <c r="J10" s="21" t="str">
        <f>IF('interaktive Tipps'!F16="","",'interaktive Tipps'!F16)</f>
        <v/>
      </c>
      <c r="K10" s="20" t="str">
        <f>'interaktive Tipps'!G16</f>
        <v>Katar</v>
      </c>
      <c r="L10" s="15"/>
      <c r="M10" s="20" t="str">
        <f>'interaktive Tipps'!C25</f>
        <v>Brasilien</v>
      </c>
      <c r="N10" s="21" t="str">
        <f>IF('interaktive Tipps'!D25="","",'interaktive Tipps'!D25)</f>
        <v/>
      </c>
      <c r="O10" s="22" t="s">
        <v>7</v>
      </c>
      <c r="P10" s="21" t="str">
        <f>IF('interaktive Tipps'!F25="","",'interaktive Tipps'!F25)</f>
        <v/>
      </c>
      <c r="Q10" s="20" t="str">
        <f>'interaktive Tipps'!G25</f>
        <v>Haiti</v>
      </c>
      <c r="V10" s="9"/>
      <c r="W10" s="9"/>
      <c r="X10" s="9"/>
      <c r="Y10" s="9"/>
    </row>
    <row r="11" spans="1:25" ht="23.1" customHeight="1">
      <c r="A11" s="20" t="str">
        <f>'interaktive Tipps'!C8</f>
        <v>Tschechien</v>
      </c>
      <c r="B11" s="21" t="str">
        <f>IF('interaktive Tipps'!D8="","",'interaktive Tipps'!D8)</f>
        <v/>
      </c>
      <c r="C11" s="22" t="s">
        <v>7</v>
      </c>
      <c r="D11" s="21" t="str">
        <f>IF('interaktive Tipps'!F8="","",'interaktive Tipps'!F8)</f>
        <v/>
      </c>
      <c r="E11" s="20" t="str">
        <f>'interaktive Tipps'!G8</f>
        <v>Mexiko</v>
      </c>
      <c r="F11" s="15"/>
      <c r="G11" s="20" t="str">
        <f>'interaktive Tipps'!C17</f>
        <v>Schweiz</v>
      </c>
      <c r="H11" s="21" t="str">
        <f>IF('interaktive Tipps'!D17="","",'interaktive Tipps'!D17)</f>
        <v/>
      </c>
      <c r="I11" s="22" t="s">
        <v>7</v>
      </c>
      <c r="J11" s="21" t="str">
        <f>IF('interaktive Tipps'!F17="","",'interaktive Tipps'!F17)</f>
        <v/>
      </c>
      <c r="K11" s="20" t="str">
        <f>'interaktive Tipps'!G17</f>
        <v>Kanada</v>
      </c>
      <c r="L11" s="15"/>
      <c r="M11" s="20" t="str">
        <f>'interaktive Tipps'!C26</f>
        <v>Schottland</v>
      </c>
      <c r="N11" s="21" t="str">
        <f>IF('interaktive Tipps'!D26="","",'interaktive Tipps'!D26)</f>
        <v/>
      </c>
      <c r="O11" s="22" t="s">
        <v>7</v>
      </c>
      <c r="P11" s="21" t="str">
        <f>IF('interaktive Tipps'!F26="","",'interaktive Tipps'!F26)</f>
        <v/>
      </c>
      <c r="Q11" s="20" t="str">
        <f>'interaktive Tipps'!G26</f>
        <v>Brasilien</v>
      </c>
      <c r="V11" s="9"/>
      <c r="W11" s="9"/>
      <c r="X11" s="9"/>
      <c r="Y11" s="9"/>
    </row>
    <row r="12" spans="1:25" ht="23.1" customHeight="1">
      <c r="A12" s="20" t="str">
        <f>'interaktive Tipps'!C9</f>
        <v>Südafrika</v>
      </c>
      <c r="B12" s="21" t="str">
        <f>IF('interaktive Tipps'!D9="","",'interaktive Tipps'!D9)</f>
        <v/>
      </c>
      <c r="C12" s="22" t="s">
        <v>7</v>
      </c>
      <c r="D12" s="21" t="str">
        <f>IF('interaktive Tipps'!F9="","",'interaktive Tipps'!F9)</f>
        <v/>
      </c>
      <c r="E12" s="20" t="str">
        <f>'interaktive Tipps'!G9</f>
        <v>Südkorea</v>
      </c>
      <c r="F12" s="15"/>
      <c r="G12" s="14" t="str">
        <f>'interaktive Tipps'!C18</f>
        <v>Bosnien &amp; Herzegowina</v>
      </c>
      <c r="H12" s="21" t="str">
        <f>IF('interaktive Tipps'!D18="","",'interaktive Tipps'!D18)</f>
        <v/>
      </c>
      <c r="I12" s="22" t="s">
        <v>7</v>
      </c>
      <c r="J12" s="21" t="str">
        <f>IF('interaktive Tipps'!F18="","",'interaktive Tipps'!F18)</f>
        <v/>
      </c>
      <c r="K12" s="20" t="str">
        <f>'interaktive Tipps'!G18</f>
        <v>Katar</v>
      </c>
      <c r="L12" s="15"/>
      <c r="M12" s="20" t="str">
        <f>'interaktive Tipps'!C27</f>
        <v>Marokko</v>
      </c>
      <c r="N12" s="21" t="str">
        <f>IF('interaktive Tipps'!D27="","",'interaktive Tipps'!D27)</f>
        <v/>
      </c>
      <c r="O12" s="22" t="s">
        <v>7</v>
      </c>
      <c r="P12" s="21" t="str">
        <f>IF('interaktive Tipps'!F27="","",'interaktive Tipps'!F27)</f>
        <v/>
      </c>
      <c r="Q12" s="20" t="str">
        <f>'interaktive Tipps'!G27</f>
        <v>Haiti</v>
      </c>
      <c r="V12" s="9"/>
      <c r="W12" s="9"/>
      <c r="X12" s="9"/>
      <c r="Y12" s="9"/>
    </row>
    <row r="13" spans="1:25" ht="5.0999999999999996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V13" s="9"/>
      <c r="W13" s="9"/>
      <c r="X13" s="9"/>
      <c r="Y13" s="9"/>
    </row>
    <row r="14" spans="1:25" ht="23.1" customHeight="1">
      <c r="A14" s="33" t="s">
        <v>47</v>
      </c>
      <c r="B14" s="34"/>
      <c r="C14" s="34"/>
      <c r="D14" s="34"/>
      <c r="E14" s="34"/>
      <c r="F14" s="16"/>
      <c r="G14" s="34" t="s">
        <v>55</v>
      </c>
      <c r="H14" s="34"/>
      <c r="I14" s="34"/>
      <c r="J14" s="34"/>
      <c r="K14" s="34"/>
      <c r="L14" s="19"/>
      <c r="M14" s="32" t="s">
        <v>66</v>
      </c>
      <c r="N14" s="32"/>
      <c r="O14" s="32"/>
      <c r="P14" s="32"/>
      <c r="Q14" s="32"/>
      <c r="V14" s="9"/>
      <c r="W14" s="10"/>
      <c r="X14" s="10"/>
      <c r="Y14" s="9"/>
    </row>
    <row r="15" spans="1:25" ht="23.1" customHeight="1">
      <c r="A15" s="17" t="s">
        <v>5</v>
      </c>
      <c r="B15" s="18" t="s">
        <v>6</v>
      </c>
      <c r="C15" s="18" t="s">
        <v>7</v>
      </c>
      <c r="D15" s="18" t="s">
        <v>6</v>
      </c>
      <c r="E15" s="18" t="s">
        <v>8</v>
      </c>
      <c r="F15" s="19"/>
      <c r="G15" s="17" t="s">
        <v>5</v>
      </c>
      <c r="H15" s="18" t="s">
        <v>6</v>
      </c>
      <c r="I15" s="18" t="s">
        <v>7</v>
      </c>
      <c r="J15" s="18" t="s">
        <v>6</v>
      </c>
      <c r="K15" s="18" t="s">
        <v>8</v>
      </c>
      <c r="L15" s="19"/>
      <c r="M15" s="17" t="s">
        <v>5</v>
      </c>
      <c r="N15" s="17" t="s">
        <v>6</v>
      </c>
      <c r="O15" s="17" t="s">
        <v>7</v>
      </c>
      <c r="P15" s="17" t="s">
        <v>6</v>
      </c>
      <c r="Q15" s="17" t="s">
        <v>8</v>
      </c>
      <c r="V15" s="9"/>
      <c r="W15" s="9"/>
      <c r="X15" s="9"/>
      <c r="Y15" s="9"/>
    </row>
    <row r="16" spans="1:25" ht="23.1" customHeight="1">
      <c r="A16" s="20" t="str">
        <f>'interaktive Tipps'!C31</f>
        <v>USA</v>
      </c>
      <c r="B16" s="21" t="str">
        <f>IF('interaktive Tipps'!D31="","",'interaktive Tipps'!D31)</f>
        <v/>
      </c>
      <c r="C16" s="22" t="s">
        <v>7</v>
      </c>
      <c r="D16" s="21" t="str">
        <f>IF('interaktive Tipps'!F31="","",'interaktive Tipps'!F31)</f>
        <v/>
      </c>
      <c r="E16" s="20" t="str">
        <f>'interaktive Tipps'!G31</f>
        <v>Paraguay</v>
      </c>
      <c r="F16" s="15"/>
      <c r="G16" s="20" t="str">
        <f>'interaktive Tipps'!C40</f>
        <v>Deutschland</v>
      </c>
      <c r="H16" s="21" t="str">
        <f>IF('interaktive Tipps'!D40="","",'interaktive Tipps'!D40)</f>
        <v/>
      </c>
      <c r="I16" s="22" t="s">
        <v>7</v>
      </c>
      <c r="J16" s="21" t="str">
        <f>IF('interaktive Tipps'!F40="","",'interaktive Tipps'!F40)</f>
        <v/>
      </c>
      <c r="K16" s="20" t="str">
        <f>'interaktive Tipps'!G40</f>
        <v>Curaçao</v>
      </c>
      <c r="L16" s="15"/>
      <c r="M16" s="20" t="str">
        <f>'interaktive Tipps'!C49</f>
        <v>Niederlande</v>
      </c>
      <c r="N16" s="21" t="str">
        <f>IF('interaktive Tipps'!D49="","",'interaktive Tipps'!D49)</f>
        <v/>
      </c>
      <c r="O16" s="22" t="s">
        <v>7</v>
      </c>
      <c r="P16" s="21" t="str">
        <f>IF('interaktive Tipps'!F49="","",'interaktive Tipps'!F49)</f>
        <v/>
      </c>
      <c r="Q16" s="20" t="str">
        <f>'interaktive Tipps'!G49</f>
        <v>Japan</v>
      </c>
      <c r="V16" s="9"/>
      <c r="W16" s="9"/>
      <c r="X16" s="9"/>
      <c r="Y16" s="9"/>
    </row>
    <row r="17" spans="1:25" ht="23.1" customHeight="1">
      <c r="A17" s="20" t="str">
        <f>'interaktive Tipps'!C32</f>
        <v>Australien</v>
      </c>
      <c r="B17" s="21" t="str">
        <f>IF('interaktive Tipps'!D32="","",'interaktive Tipps'!D32)</f>
        <v/>
      </c>
      <c r="C17" s="22" t="s">
        <v>7</v>
      </c>
      <c r="D17" s="21" t="str">
        <f>IF('interaktive Tipps'!F32="","",'interaktive Tipps'!F32)</f>
        <v/>
      </c>
      <c r="E17" s="20" t="str">
        <f>'interaktive Tipps'!G32</f>
        <v>Türkei</v>
      </c>
      <c r="F17" s="15"/>
      <c r="G17" s="26" t="str">
        <f>'interaktive Tipps'!C41</f>
        <v>Elfenbeinküste</v>
      </c>
      <c r="H17" s="21" t="str">
        <f>IF('interaktive Tipps'!D41="","",'interaktive Tipps'!D41)</f>
        <v/>
      </c>
      <c r="I17" s="22" t="s">
        <v>7</v>
      </c>
      <c r="J17" s="21" t="str">
        <f>IF('interaktive Tipps'!F41="","",'interaktive Tipps'!F41)</f>
        <v/>
      </c>
      <c r="K17" s="20" t="str">
        <f>'interaktive Tipps'!G41</f>
        <v>Ecuador</v>
      </c>
      <c r="L17" s="15"/>
      <c r="M17" s="20" t="str">
        <f>'interaktive Tipps'!C50</f>
        <v>Schweden</v>
      </c>
      <c r="N17" s="21" t="str">
        <f>IF('interaktive Tipps'!D50="","",'interaktive Tipps'!D50)</f>
        <v/>
      </c>
      <c r="O17" s="22" t="s">
        <v>7</v>
      </c>
      <c r="P17" s="21" t="str">
        <f>IF('interaktive Tipps'!F50="","",'interaktive Tipps'!F50)</f>
        <v/>
      </c>
      <c r="Q17" s="20" t="str">
        <f>'interaktive Tipps'!G50</f>
        <v>Tunesien</v>
      </c>
      <c r="V17" s="9"/>
      <c r="W17" s="9"/>
      <c r="X17" s="9"/>
      <c r="Y17" s="9"/>
    </row>
    <row r="18" spans="1:25" ht="23.1" customHeight="1">
      <c r="A18" s="20" t="str">
        <f>'interaktive Tipps'!C33</f>
        <v>USA</v>
      </c>
      <c r="B18" s="21" t="str">
        <f>IF('interaktive Tipps'!D33="","",'interaktive Tipps'!D33)</f>
        <v/>
      </c>
      <c r="C18" s="22" t="s">
        <v>7</v>
      </c>
      <c r="D18" s="21" t="str">
        <f>IF('interaktive Tipps'!F33="","",'interaktive Tipps'!F33)</f>
        <v/>
      </c>
      <c r="E18" s="20" t="str">
        <f>'interaktive Tipps'!G33</f>
        <v>Australien</v>
      </c>
      <c r="F18" s="15"/>
      <c r="G18" s="20" t="str">
        <f>'interaktive Tipps'!C42</f>
        <v>Deutschland</v>
      </c>
      <c r="H18" s="21" t="str">
        <f>IF('interaktive Tipps'!D42="","",'interaktive Tipps'!D42)</f>
        <v/>
      </c>
      <c r="I18" s="22" t="s">
        <v>7</v>
      </c>
      <c r="J18" s="21" t="str">
        <f>IF('interaktive Tipps'!F42="","",'interaktive Tipps'!F42)</f>
        <v/>
      </c>
      <c r="K18" s="26" t="str">
        <f>'interaktive Tipps'!G42</f>
        <v>Elfenbeinküste</v>
      </c>
      <c r="L18" s="15"/>
      <c r="M18" s="20" t="str">
        <f>'interaktive Tipps'!C51</f>
        <v>Niederlande</v>
      </c>
      <c r="N18" s="21" t="str">
        <f>IF('interaktive Tipps'!D51="","",'interaktive Tipps'!D51)</f>
        <v/>
      </c>
      <c r="O18" s="22" t="s">
        <v>7</v>
      </c>
      <c r="P18" s="21" t="str">
        <f>IF('interaktive Tipps'!F51="","",'interaktive Tipps'!F51)</f>
        <v/>
      </c>
      <c r="Q18" s="20" t="str">
        <f>'interaktive Tipps'!G51</f>
        <v>Schweden</v>
      </c>
      <c r="V18" s="9"/>
      <c r="W18" s="9"/>
      <c r="X18" s="9"/>
      <c r="Y18" s="9"/>
    </row>
    <row r="19" spans="1:25" ht="23.1" customHeight="1">
      <c r="A19" s="20" t="str">
        <f>'interaktive Tipps'!C34</f>
        <v>Türkei</v>
      </c>
      <c r="B19" s="21" t="str">
        <f>IF('interaktive Tipps'!D34="","",'interaktive Tipps'!D34)</f>
        <v/>
      </c>
      <c r="C19" s="22" t="s">
        <v>7</v>
      </c>
      <c r="D19" s="21" t="str">
        <f>IF('interaktive Tipps'!F34="","",'interaktive Tipps'!F34)</f>
        <v/>
      </c>
      <c r="E19" s="20" t="str">
        <f>'interaktive Tipps'!G34</f>
        <v>Paraguay</v>
      </c>
      <c r="F19" s="15"/>
      <c r="G19" s="20" t="str">
        <f>'interaktive Tipps'!C43</f>
        <v>Ecuador</v>
      </c>
      <c r="H19" s="21" t="str">
        <f>IF('interaktive Tipps'!D43="","",'interaktive Tipps'!D43)</f>
        <v/>
      </c>
      <c r="I19" s="22" t="s">
        <v>7</v>
      </c>
      <c r="J19" s="21" t="str">
        <f>IF('interaktive Tipps'!F43="","",'interaktive Tipps'!F43)</f>
        <v/>
      </c>
      <c r="K19" s="20" t="str">
        <f>'interaktive Tipps'!G43</f>
        <v>Curaçao</v>
      </c>
      <c r="L19" s="15"/>
      <c r="M19" s="20" t="str">
        <f>'interaktive Tipps'!C52</f>
        <v>Tunesien</v>
      </c>
      <c r="N19" s="21" t="str">
        <f>IF('interaktive Tipps'!D52="","",'interaktive Tipps'!D52)</f>
        <v/>
      </c>
      <c r="O19" s="22" t="s">
        <v>7</v>
      </c>
      <c r="P19" s="21" t="str">
        <f>IF('interaktive Tipps'!F52="","",'interaktive Tipps'!F52)</f>
        <v/>
      </c>
      <c r="Q19" s="20" t="str">
        <f>'interaktive Tipps'!G52</f>
        <v>Japan</v>
      </c>
      <c r="V19" s="9"/>
      <c r="W19" s="9"/>
      <c r="X19" s="9"/>
      <c r="Y19" s="9"/>
    </row>
    <row r="20" spans="1:25" ht="23.1" customHeight="1">
      <c r="A20" s="20" t="str">
        <f>'interaktive Tipps'!C35</f>
        <v>Türkei</v>
      </c>
      <c r="B20" s="21" t="str">
        <f>IF('interaktive Tipps'!D35="","",'interaktive Tipps'!D35)</f>
        <v/>
      </c>
      <c r="C20" s="22" t="s">
        <v>7</v>
      </c>
      <c r="D20" s="21" t="str">
        <f>IF('interaktive Tipps'!F35="","",'interaktive Tipps'!F35)</f>
        <v/>
      </c>
      <c r="E20" s="20" t="str">
        <f>'interaktive Tipps'!G35</f>
        <v>USA</v>
      </c>
      <c r="F20" s="15"/>
      <c r="G20" s="20" t="str">
        <f>'interaktive Tipps'!C44</f>
        <v>Curaçao</v>
      </c>
      <c r="H20" s="21" t="str">
        <f>IF('interaktive Tipps'!D44="","",'interaktive Tipps'!D44)</f>
        <v/>
      </c>
      <c r="I20" s="22" t="s">
        <v>7</v>
      </c>
      <c r="J20" s="21" t="str">
        <f>IF('interaktive Tipps'!F44="","",'interaktive Tipps'!F44)</f>
        <v/>
      </c>
      <c r="K20" s="26" t="str">
        <f>'interaktive Tipps'!G44</f>
        <v>Elfenbeinküste</v>
      </c>
      <c r="L20" s="15"/>
      <c r="M20" s="20" t="str">
        <f>'interaktive Tipps'!C53</f>
        <v>Japan</v>
      </c>
      <c r="N20" s="21" t="str">
        <f>IF('interaktive Tipps'!D53="","",'interaktive Tipps'!D53)</f>
        <v/>
      </c>
      <c r="O20" s="22" t="s">
        <v>7</v>
      </c>
      <c r="P20" s="21" t="str">
        <f>IF('interaktive Tipps'!F53="","",'interaktive Tipps'!F53)</f>
        <v/>
      </c>
      <c r="Q20" s="20" t="str">
        <f>'interaktive Tipps'!G53</f>
        <v>Schweden</v>
      </c>
      <c r="V20" s="9"/>
      <c r="W20" s="9"/>
      <c r="X20" s="9"/>
      <c r="Y20" s="9"/>
    </row>
    <row r="21" spans="1:25" ht="23.1" customHeight="1">
      <c r="A21" s="20" t="str">
        <f>'interaktive Tipps'!C36</f>
        <v>Paraguay</v>
      </c>
      <c r="B21" s="21" t="str">
        <f>IF('interaktive Tipps'!D36="","",'interaktive Tipps'!D36)</f>
        <v/>
      </c>
      <c r="C21" s="22" t="s">
        <v>7</v>
      </c>
      <c r="D21" s="21" t="str">
        <f>IF('interaktive Tipps'!F36="","",'interaktive Tipps'!F36)</f>
        <v/>
      </c>
      <c r="E21" s="20" t="str">
        <f>'interaktive Tipps'!G36</f>
        <v>Australien</v>
      </c>
      <c r="F21" s="15"/>
      <c r="G21" s="20" t="str">
        <f>'interaktive Tipps'!C45</f>
        <v>Ecuador</v>
      </c>
      <c r="H21" s="21" t="str">
        <f>IF('interaktive Tipps'!D45="","",'interaktive Tipps'!D45)</f>
        <v/>
      </c>
      <c r="I21" s="22" t="s">
        <v>7</v>
      </c>
      <c r="J21" s="21" t="str">
        <f>IF('interaktive Tipps'!F45="","",'interaktive Tipps'!F45)</f>
        <v/>
      </c>
      <c r="K21" s="20" t="str">
        <f>'interaktive Tipps'!G45</f>
        <v>Deutschland</v>
      </c>
      <c r="L21" s="15"/>
      <c r="M21" s="20" t="str">
        <f>'interaktive Tipps'!C54</f>
        <v>Tunesien</v>
      </c>
      <c r="N21" s="21" t="str">
        <f>IF('interaktive Tipps'!D54="","",'interaktive Tipps'!D54)</f>
        <v/>
      </c>
      <c r="O21" s="22" t="s">
        <v>7</v>
      </c>
      <c r="P21" s="21" t="str">
        <f>IF('interaktive Tipps'!F54="","",'interaktive Tipps'!F54)</f>
        <v/>
      </c>
      <c r="Q21" s="20" t="str">
        <f>'interaktive Tipps'!G54</f>
        <v>Niederlande</v>
      </c>
      <c r="V21" s="9"/>
      <c r="W21" s="9"/>
      <c r="X21" s="9"/>
      <c r="Y21" s="9"/>
    </row>
    <row r="22" spans="1:25" ht="5.0999999999999996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V22" s="9"/>
      <c r="W22" s="9"/>
      <c r="X22" s="9"/>
      <c r="Y22" s="9"/>
    </row>
    <row r="23" spans="1:25" ht="23.1" customHeight="1">
      <c r="A23" s="33" t="s">
        <v>73</v>
      </c>
      <c r="B23" s="34"/>
      <c r="C23" s="34"/>
      <c r="D23" s="34"/>
      <c r="E23" s="34"/>
      <c r="F23" s="16"/>
      <c r="G23" s="32" t="s">
        <v>83</v>
      </c>
      <c r="H23" s="32"/>
      <c r="I23" s="32"/>
      <c r="J23" s="32"/>
      <c r="K23" s="32"/>
      <c r="L23" s="15"/>
      <c r="M23" s="31" t="s">
        <v>89</v>
      </c>
      <c r="N23" s="32"/>
      <c r="O23" s="32"/>
      <c r="P23" s="32"/>
      <c r="Q23" s="32"/>
      <c r="V23" s="9"/>
      <c r="W23" s="10"/>
      <c r="X23" s="10"/>
      <c r="Y23" s="9"/>
    </row>
    <row r="24" spans="1:25" ht="23.1" customHeight="1">
      <c r="A24" s="17" t="s">
        <v>5</v>
      </c>
      <c r="B24" s="18" t="s">
        <v>6</v>
      </c>
      <c r="C24" s="18" t="s">
        <v>7</v>
      </c>
      <c r="D24" s="18" t="s">
        <v>6</v>
      </c>
      <c r="E24" s="18" t="s">
        <v>8</v>
      </c>
      <c r="F24" s="19"/>
      <c r="G24" s="17" t="s">
        <v>5</v>
      </c>
      <c r="H24" s="17" t="s">
        <v>6</v>
      </c>
      <c r="I24" s="17" t="s">
        <v>7</v>
      </c>
      <c r="J24" s="17" t="s">
        <v>6</v>
      </c>
      <c r="K24" s="17" t="s">
        <v>8</v>
      </c>
      <c r="L24" s="15"/>
      <c r="M24" s="17" t="s">
        <v>5</v>
      </c>
      <c r="N24" s="17" t="s">
        <v>6</v>
      </c>
      <c r="O24" s="17" t="s">
        <v>7</v>
      </c>
      <c r="P24" s="17" t="s">
        <v>6</v>
      </c>
      <c r="Q24" s="17" t="s">
        <v>8</v>
      </c>
      <c r="V24" s="9"/>
      <c r="W24" s="9"/>
      <c r="X24" s="9"/>
      <c r="Y24" s="9"/>
    </row>
    <row r="25" spans="1:25" ht="23.1" customHeight="1">
      <c r="A25" s="20" t="str">
        <f>'interaktive Tipps'!C58</f>
        <v>Belgien</v>
      </c>
      <c r="B25" s="21" t="str">
        <f>IF('interaktive Tipps'!D58="","",'interaktive Tipps'!D58)</f>
        <v/>
      </c>
      <c r="C25" s="22" t="s">
        <v>7</v>
      </c>
      <c r="D25" s="21" t="str">
        <f>IF('interaktive Tipps'!F58="","",'interaktive Tipps'!F58)</f>
        <v/>
      </c>
      <c r="E25" s="20" t="str">
        <f>'interaktive Tipps'!G58</f>
        <v>Ägypten</v>
      </c>
      <c r="F25" s="15"/>
      <c r="G25" s="20" t="str">
        <f>'interaktive Tipps'!C67</f>
        <v>Spanien</v>
      </c>
      <c r="H25" s="21" t="str">
        <f>IF('interaktive Tipps'!D67="","",'interaktive Tipps'!D67)</f>
        <v/>
      </c>
      <c r="I25" s="22" t="s">
        <v>7</v>
      </c>
      <c r="J25" s="21" t="str">
        <f>IF('interaktive Tipps'!F67="","",'interaktive Tipps'!F67)</f>
        <v/>
      </c>
      <c r="K25" s="20" t="str">
        <f>'interaktive Tipps'!G67</f>
        <v>Kap Verde</v>
      </c>
      <c r="L25" s="15"/>
      <c r="M25" s="20" t="str">
        <f>'interaktive Tipps'!C76</f>
        <v>Frankreich</v>
      </c>
      <c r="N25" s="21" t="str">
        <f>IF('interaktive Tipps'!D76="","",'interaktive Tipps'!D76)</f>
        <v/>
      </c>
      <c r="O25" s="22" t="s">
        <v>7</v>
      </c>
      <c r="P25" s="21" t="str">
        <f>IF('interaktive Tipps'!F76="","",'interaktive Tipps'!F76)</f>
        <v/>
      </c>
      <c r="Q25" s="20" t="str">
        <f>'interaktive Tipps'!G76</f>
        <v>Senegal</v>
      </c>
      <c r="V25" s="9"/>
      <c r="W25" s="9"/>
      <c r="X25" s="9"/>
      <c r="Y25" s="9"/>
    </row>
    <row r="26" spans="1:25" ht="23.1" customHeight="1">
      <c r="A26" s="20" t="str">
        <f>'interaktive Tipps'!C59</f>
        <v>Iran</v>
      </c>
      <c r="B26" s="21" t="str">
        <f>IF('interaktive Tipps'!D59="","",'interaktive Tipps'!D59)</f>
        <v/>
      </c>
      <c r="C26" s="22" t="s">
        <v>7</v>
      </c>
      <c r="D26" s="21" t="str">
        <f>IF('interaktive Tipps'!F59="","",'interaktive Tipps'!F59)</f>
        <v/>
      </c>
      <c r="E26" s="20" t="str">
        <f>'interaktive Tipps'!G59</f>
        <v>Neuseeland</v>
      </c>
      <c r="F26" s="15"/>
      <c r="G26" s="26" t="str">
        <f>'interaktive Tipps'!C68</f>
        <v>Saudi-Arabien</v>
      </c>
      <c r="H26" s="21" t="str">
        <f>IF('interaktive Tipps'!D68="","",'interaktive Tipps'!D68)</f>
        <v/>
      </c>
      <c r="I26" s="22" t="s">
        <v>7</v>
      </c>
      <c r="J26" s="21" t="str">
        <f>IF('interaktive Tipps'!F68="","",'interaktive Tipps'!F68)</f>
        <v/>
      </c>
      <c r="K26" s="20" t="str">
        <f>'interaktive Tipps'!G68</f>
        <v>Uruguay</v>
      </c>
      <c r="L26" s="15"/>
      <c r="M26" s="20" t="str">
        <f>'interaktive Tipps'!C77</f>
        <v>Irak</v>
      </c>
      <c r="N26" s="21" t="str">
        <f>IF('interaktive Tipps'!D77="","",'interaktive Tipps'!D77)</f>
        <v/>
      </c>
      <c r="O26" s="22" t="s">
        <v>7</v>
      </c>
      <c r="P26" s="21" t="str">
        <f>IF('interaktive Tipps'!F77="","",'interaktive Tipps'!F77)</f>
        <v/>
      </c>
      <c r="Q26" s="20" t="str">
        <f>'interaktive Tipps'!G77</f>
        <v>Norwegen</v>
      </c>
      <c r="V26" s="9"/>
      <c r="W26" s="9"/>
      <c r="X26" s="9"/>
      <c r="Y26" s="9"/>
    </row>
    <row r="27" spans="1:25" ht="23.1" customHeight="1">
      <c r="A27" s="20" t="str">
        <f>'interaktive Tipps'!C60</f>
        <v>Belgien</v>
      </c>
      <c r="B27" s="21" t="str">
        <f>IF('interaktive Tipps'!D60="","",'interaktive Tipps'!D60)</f>
        <v/>
      </c>
      <c r="C27" s="22" t="s">
        <v>7</v>
      </c>
      <c r="D27" s="21" t="str">
        <f>IF('interaktive Tipps'!F60="","",'interaktive Tipps'!F60)</f>
        <v/>
      </c>
      <c r="E27" s="20" t="str">
        <f>'interaktive Tipps'!G60</f>
        <v>Iran</v>
      </c>
      <c r="F27" s="15"/>
      <c r="G27" s="20" t="str">
        <f>'interaktive Tipps'!C69</f>
        <v>Spanien</v>
      </c>
      <c r="H27" s="21" t="str">
        <f>IF('interaktive Tipps'!D69="","",'interaktive Tipps'!D69)</f>
        <v/>
      </c>
      <c r="I27" s="22" t="s">
        <v>7</v>
      </c>
      <c r="J27" s="21" t="str">
        <f>IF('interaktive Tipps'!F69="","",'interaktive Tipps'!F69)</f>
        <v/>
      </c>
      <c r="K27" s="26" t="str">
        <f>'interaktive Tipps'!G69</f>
        <v>Saudi-Arabien</v>
      </c>
      <c r="L27" s="15"/>
      <c r="M27" s="20" t="str">
        <f>'interaktive Tipps'!C78</f>
        <v>Frankreich</v>
      </c>
      <c r="N27" s="21" t="str">
        <f>IF('interaktive Tipps'!D78="","",'interaktive Tipps'!D78)</f>
        <v/>
      </c>
      <c r="O27" s="22" t="s">
        <v>7</v>
      </c>
      <c r="P27" s="21" t="str">
        <f>IF('interaktive Tipps'!F78="","",'interaktive Tipps'!F78)</f>
        <v/>
      </c>
      <c r="Q27" s="20" t="str">
        <f>'interaktive Tipps'!G78</f>
        <v>Irak</v>
      </c>
      <c r="V27" s="9"/>
      <c r="W27" s="9"/>
      <c r="X27" s="9"/>
      <c r="Y27" s="9"/>
    </row>
    <row r="28" spans="1:25" ht="23.1" customHeight="1">
      <c r="A28" s="20" t="str">
        <f>'interaktive Tipps'!C61</f>
        <v>Neuseeland</v>
      </c>
      <c r="B28" s="21" t="str">
        <f>IF('interaktive Tipps'!D61="","",'interaktive Tipps'!D61)</f>
        <v/>
      </c>
      <c r="C28" s="22" t="s">
        <v>7</v>
      </c>
      <c r="D28" s="21" t="str">
        <f>IF('interaktive Tipps'!F61="","",'interaktive Tipps'!F61)</f>
        <v/>
      </c>
      <c r="E28" s="20" t="str">
        <f>'interaktive Tipps'!G61</f>
        <v>Ägypten</v>
      </c>
      <c r="F28" s="15"/>
      <c r="G28" s="20" t="str">
        <f>'interaktive Tipps'!C70</f>
        <v>Uruguay</v>
      </c>
      <c r="H28" s="21" t="str">
        <f>IF('interaktive Tipps'!D70="","",'interaktive Tipps'!D70)</f>
        <v/>
      </c>
      <c r="I28" s="22" t="s">
        <v>7</v>
      </c>
      <c r="J28" s="21" t="str">
        <f>IF('interaktive Tipps'!F70="","",'interaktive Tipps'!F70)</f>
        <v/>
      </c>
      <c r="K28" s="20" t="str">
        <f>'interaktive Tipps'!G70</f>
        <v>Kap Verde</v>
      </c>
      <c r="L28" s="15"/>
      <c r="M28" s="20" t="str">
        <f>'interaktive Tipps'!C79</f>
        <v>Norwegen</v>
      </c>
      <c r="N28" s="21" t="str">
        <f>IF('interaktive Tipps'!D79="","",'interaktive Tipps'!D79)</f>
        <v/>
      </c>
      <c r="O28" s="22" t="s">
        <v>7</v>
      </c>
      <c r="P28" s="21" t="str">
        <f>IF('interaktive Tipps'!F79="","",'interaktive Tipps'!F79)</f>
        <v/>
      </c>
      <c r="Q28" s="20" t="str">
        <f>'interaktive Tipps'!G79</f>
        <v>Senegal</v>
      </c>
      <c r="V28" s="9"/>
      <c r="W28" s="9"/>
      <c r="X28" s="9"/>
      <c r="Y28" s="9"/>
    </row>
    <row r="29" spans="1:25" ht="23.1" customHeight="1">
      <c r="A29" s="20" t="str">
        <f>'interaktive Tipps'!C62</f>
        <v>Ägypten</v>
      </c>
      <c r="B29" s="21" t="str">
        <f>IF('interaktive Tipps'!D62="","",'interaktive Tipps'!D62)</f>
        <v/>
      </c>
      <c r="C29" s="22" t="s">
        <v>7</v>
      </c>
      <c r="D29" s="21" t="str">
        <f>IF('interaktive Tipps'!F62="","",'interaktive Tipps'!F62)</f>
        <v/>
      </c>
      <c r="E29" s="20" t="str">
        <f>'interaktive Tipps'!G62</f>
        <v>Iran</v>
      </c>
      <c r="F29" s="15"/>
      <c r="G29" s="20" t="str">
        <f>'interaktive Tipps'!C71</f>
        <v>Kap Verde</v>
      </c>
      <c r="H29" s="21" t="str">
        <f>IF('interaktive Tipps'!D71="","",'interaktive Tipps'!D71)</f>
        <v/>
      </c>
      <c r="I29" s="22" t="s">
        <v>7</v>
      </c>
      <c r="J29" s="21" t="str">
        <f>IF('interaktive Tipps'!F71="","",'interaktive Tipps'!F71)</f>
        <v/>
      </c>
      <c r="K29" s="26" t="str">
        <f>'interaktive Tipps'!G71</f>
        <v>Saudi-Arabien</v>
      </c>
      <c r="L29" s="15"/>
      <c r="M29" s="20" t="str">
        <f>'interaktive Tipps'!C80</f>
        <v>Norwegen</v>
      </c>
      <c r="N29" s="21" t="str">
        <f>IF('interaktive Tipps'!D80="","",'interaktive Tipps'!D80)</f>
        <v/>
      </c>
      <c r="O29" s="22" t="s">
        <v>7</v>
      </c>
      <c r="P29" s="21" t="str">
        <f>IF('interaktive Tipps'!F80="","",'interaktive Tipps'!F80)</f>
        <v/>
      </c>
      <c r="Q29" s="20" t="str">
        <f>'interaktive Tipps'!G80</f>
        <v>Frankreich</v>
      </c>
      <c r="V29" s="9"/>
      <c r="W29" s="9"/>
      <c r="X29" s="9"/>
      <c r="Y29" s="9"/>
    </row>
    <row r="30" spans="1:25" ht="23.1" customHeight="1">
      <c r="A30" s="20" t="str">
        <f>'interaktive Tipps'!C63</f>
        <v>Neuseeland</v>
      </c>
      <c r="B30" s="21" t="str">
        <f>IF('interaktive Tipps'!D63="","",'interaktive Tipps'!D63)</f>
        <v/>
      </c>
      <c r="C30" s="22" t="s">
        <v>7</v>
      </c>
      <c r="D30" s="21" t="str">
        <f>IF('interaktive Tipps'!F63="","",'interaktive Tipps'!F63)</f>
        <v/>
      </c>
      <c r="E30" s="20" t="str">
        <f>'interaktive Tipps'!G63</f>
        <v>Belgien</v>
      </c>
      <c r="F30" s="15"/>
      <c r="G30" s="20" t="str">
        <f>'interaktive Tipps'!C72</f>
        <v>Uruguay</v>
      </c>
      <c r="H30" s="21" t="str">
        <f>IF('interaktive Tipps'!D72="","",'interaktive Tipps'!D72)</f>
        <v/>
      </c>
      <c r="I30" s="22" t="s">
        <v>7</v>
      </c>
      <c r="J30" s="21" t="str">
        <f>IF('interaktive Tipps'!F72="","",'interaktive Tipps'!F72)</f>
        <v/>
      </c>
      <c r="K30" s="20" t="str">
        <f>'interaktive Tipps'!G72</f>
        <v>Spanien</v>
      </c>
      <c r="L30" s="15"/>
      <c r="M30" s="20" t="str">
        <f>'interaktive Tipps'!C81</f>
        <v>Senegal</v>
      </c>
      <c r="N30" s="21" t="str">
        <f>IF('interaktive Tipps'!D81="","",'interaktive Tipps'!D81)</f>
        <v/>
      </c>
      <c r="O30" s="22" t="s">
        <v>7</v>
      </c>
      <c r="P30" s="21" t="str">
        <f>IF('interaktive Tipps'!F81="","",'interaktive Tipps'!F81)</f>
        <v/>
      </c>
      <c r="Q30" s="20" t="str">
        <f>'interaktive Tipps'!G81</f>
        <v>Irak</v>
      </c>
      <c r="V30" s="9"/>
      <c r="W30" s="9"/>
      <c r="X30" s="9"/>
      <c r="Y30" s="9"/>
    </row>
    <row r="31" spans="1:25" ht="5.0999999999999996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V31" s="9"/>
      <c r="W31" s="9"/>
      <c r="X31" s="9"/>
      <c r="Y31" s="9"/>
    </row>
    <row r="32" spans="1:25" ht="23.1" customHeight="1">
      <c r="A32" s="31" t="s">
        <v>97</v>
      </c>
      <c r="B32" s="32"/>
      <c r="C32" s="32"/>
      <c r="D32" s="32"/>
      <c r="E32" s="32"/>
      <c r="F32" s="16"/>
      <c r="G32" s="32" t="s">
        <v>105</v>
      </c>
      <c r="H32" s="32"/>
      <c r="I32" s="32"/>
      <c r="J32" s="32"/>
      <c r="K32" s="32"/>
      <c r="L32" s="15"/>
      <c r="M32" s="31" t="s">
        <v>112</v>
      </c>
      <c r="N32" s="32"/>
      <c r="O32" s="32"/>
      <c r="P32" s="32"/>
      <c r="Q32" s="32"/>
      <c r="V32" s="9"/>
      <c r="W32" s="10"/>
      <c r="X32" s="10"/>
      <c r="Y32" s="9"/>
    </row>
    <row r="33" spans="1:25" ht="23.1" customHeight="1">
      <c r="A33" s="17" t="s">
        <v>5</v>
      </c>
      <c r="B33" s="17" t="s">
        <v>6</v>
      </c>
      <c r="C33" s="17" t="s">
        <v>7</v>
      </c>
      <c r="D33" s="17" t="s">
        <v>6</v>
      </c>
      <c r="E33" s="17" t="s">
        <v>8</v>
      </c>
      <c r="F33" s="15"/>
      <c r="G33" s="17" t="s">
        <v>5</v>
      </c>
      <c r="H33" s="17" t="s">
        <v>6</v>
      </c>
      <c r="I33" s="17" t="s">
        <v>7</v>
      </c>
      <c r="J33" s="17" t="s">
        <v>6</v>
      </c>
      <c r="K33" s="17" t="s">
        <v>8</v>
      </c>
      <c r="L33" s="15"/>
      <c r="M33" s="17" t="s">
        <v>5</v>
      </c>
      <c r="N33" s="17" t="s">
        <v>6</v>
      </c>
      <c r="O33" s="17" t="s">
        <v>7</v>
      </c>
      <c r="P33" s="17" t="s">
        <v>6</v>
      </c>
      <c r="Q33" s="17" t="s">
        <v>8</v>
      </c>
      <c r="V33" s="9"/>
      <c r="W33" s="9"/>
      <c r="X33" s="9"/>
      <c r="Y33" s="9"/>
    </row>
    <row r="34" spans="1:25" ht="23.1" customHeight="1">
      <c r="A34" s="20" t="str">
        <f>'interaktive Tipps'!C85</f>
        <v>Argentinien</v>
      </c>
      <c r="B34" s="21" t="str">
        <f>IF('interaktive Tipps'!D85="","",'interaktive Tipps'!D85)</f>
        <v/>
      </c>
      <c r="C34" s="22" t="s">
        <v>7</v>
      </c>
      <c r="D34" s="21" t="str">
        <f>IF('interaktive Tipps'!F85="","",'interaktive Tipps'!F85)</f>
        <v/>
      </c>
      <c r="E34" s="20" t="str">
        <f>'interaktive Tipps'!G85</f>
        <v>Algerien</v>
      </c>
      <c r="F34" s="15"/>
      <c r="G34" s="20" t="str">
        <f>'interaktive Tipps'!C94</f>
        <v>Portugal</v>
      </c>
      <c r="H34" s="21" t="str">
        <f>IF('interaktive Tipps'!D94="","",'interaktive Tipps'!D94)</f>
        <v/>
      </c>
      <c r="I34" s="22" t="s">
        <v>7</v>
      </c>
      <c r="J34" s="21" t="str">
        <f>IF('interaktive Tipps'!F94="","",'interaktive Tipps'!F94)</f>
        <v/>
      </c>
      <c r="K34" s="20" t="str">
        <f>'interaktive Tipps'!G94</f>
        <v>DR Kongo</v>
      </c>
      <c r="L34" s="15"/>
      <c r="M34" s="20" t="str">
        <f>'interaktive Tipps'!C103</f>
        <v>England</v>
      </c>
      <c r="N34" s="21" t="str">
        <f>IF('interaktive Tipps'!D103="","",'interaktive Tipps'!D103)</f>
        <v/>
      </c>
      <c r="O34" s="22" t="s">
        <v>7</v>
      </c>
      <c r="P34" s="21" t="str">
        <f>IF('interaktive Tipps'!F103="","",'interaktive Tipps'!F103)</f>
        <v/>
      </c>
      <c r="Q34" s="20" t="str">
        <f>'interaktive Tipps'!G103</f>
        <v>Kroatien</v>
      </c>
      <c r="V34" s="9"/>
      <c r="W34" s="9"/>
      <c r="X34" s="9"/>
      <c r="Y34" s="9"/>
    </row>
    <row r="35" spans="1:25" ht="23.1" customHeight="1">
      <c r="A35" s="20" t="str">
        <f>'interaktive Tipps'!C86</f>
        <v>Österreich</v>
      </c>
      <c r="B35" s="21" t="str">
        <f>IF('interaktive Tipps'!D86="","",'interaktive Tipps'!D86)</f>
        <v/>
      </c>
      <c r="C35" s="22" t="s">
        <v>7</v>
      </c>
      <c r="D35" s="21" t="str">
        <f>IF('interaktive Tipps'!F86="","",'interaktive Tipps'!F86)</f>
        <v/>
      </c>
      <c r="E35" s="20" t="str">
        <f>'interaktive Tipps'!G86</f>
        <v>Jordanien</v>
      </c>
      <c r="F35" s="15"/>
      <c r="G35" s="20" t="str">
        <f>'interaktive Tipps'!C95</f>
        <v>Usbekistan</v>
      </c>
      <c r="H35" s="21" t="str">
        <f>IF('interaktive Tipps'!D95="","",'interaktive Tipps'!D95)</f>
        <v/>
      </c>
      <c r="I35" s="22" t="s">
        <v>7</v>
      </c>
      <c r="J35" s="21" t="str">
        <f>IF('interaktive Tipps'!F95="","",'interaktive Tipps'!F95)</f>
        <v/>
      </c>
      <c r="K35" s="20" t="str">
        <f>'interaktive Tipps'!G95</f>
        <v>Kolumbien</v>
      </c>
      <c r="L35" s="15"/>
      <c r="M35" s="20" t="str">
        <f>'interaktive Tipps'!C104</f>
        <v>Ghana</v>
      </c>
      <c r="N35" s="21" t="str">
        <f>IF('interaktive Tipps'!D104="","",'interaktive Tipps'!D104)</f>
        <v/>
      </c>
      <c r="O35" s="22" t="s">
        <v>7</v>
      </c>
      <c r="P35" s="21" t="str">
        <f>IF('interaktive Tipps'!F104="","",'interaktive Tipps'!F104)</f>
        <v/>
      </c>
      <c r="Q35" s="20" t="str">
        <f>'interaktive Tipps'!G104</f>
        <v>Panama</v>
      </c>
      <c r="V35" s="9"/>
      <c r="W35" s="9"/>
      <c r="X35" s="9"/>
      <c r="Y35" s="9"/>
    </row>
    <row r="36" spans="1:25" ht="23.1" customHeight="1">
      <c r="A36" s="20" t="str">
        <f>'interaktive Tipps'!C87</f>
        <v>Argentinien</v>
      </c>
      <c r="B36" s="21" t="str">
        <f>IF('interaktive Tipps'!D87="","",'interaktive Tipps'!D87)</f>
        <v/>
      </c>
      <c r="C36" s="22" t="s">
        <v>7</v>
      </c>
      <c r="D36" s="21" t="str">
        <f>IF('interaktive Tipps'!F87="","",'interaktive Tipps'!F87)</f>
        <v/>
      </c>
      <c r="E36" s="20" t="str">
        <f>'interaktive Tipps'!G87</f>
        <v>Österreich</v>
      </c>
      <c r="F36" s="15"/>
      <c r="G36" s="20" t="str">
        <f>'interaktive Tipps'!C96</f>
        <v>Portugal</v>
      </c>
      <c r="H36" s="21" t="str">
        <f>IF('interaktive Tipps'!D96="","",'interaktive Tipps'!D96)</f>
        <v/>
      </c>
      <c r="I36" s="22" t="s">
        <v>7</v>
      </c>
      <c r="J36" s="21" t="str">
        <f>IF('interaktive Tipps'!F96="","",'interaktive Tipps'!F96)</f>
        <v/>
      </c>
      <c r="K36" s="20" t="str">
        <f>'interaktive Tipps'!G96</f>
        <v>Usbekistan</v>
      </c>
      <c r="L36" s="15"/>
      <c r="M36" s="20" t="str">
        <f>'interaktive Tipps'!C105</f>
        <v>England</v>
      </c>
      <c r="N36" s="21" t="str">
        <f>IF('interaktive Tipps'!D105="","",'interaktive Tipps'!D105)</f>
        <v/>
      </c>
      <c r="O36" s="22" t="s">
        <v>7</v>
      </c>
      <c r="P36" s="21" t="str">
        <f>IF('interaktive Tipps'!F105="","",'interaktive Tipps'!F105)</f>
        <v/>
      </c>
      <c r="Q36" s="20" t="str">
        <f>'interaktive Tipps'!G105</f>
        <v>Ghana</v>
      </c>
    </row>
    <row r="37" spans="1:25" ht="23.1" customHeight="1">
      <c r="A37" s="20" t="str">
        <f>'interaktive Tipps'!C88</f>
        <v>Jordanien</v>
      </c>
      <c r="B37" s="21" t="str">
        <f>IF('interaktive Tipps'!D88="","",'interaktive Tipps'!D88)</f>
        <v/>
      </c>
      <c r="C37" s="22" t="s">
        <v>7</v>
      </c>
      <c r="D37" s="21" t="str">
        <f>IF('interaktive Tipps'!F88="","",'interaktive Tipps'!F88)</f>
        <v/>
      </c>
      <c r="E37" s="20" t="str">
        <f>'interaktive Tipps'!G88</f>
        <v>Algerien</v>
      </c>
      <c r="F37" s="15"/>
      <c r="G37" s="20" t="str">
        <f>'interaktive Tipps'!C97</f>
        <v>Kolumbien</v>
      </c>
      <c r="H37" s="21" t="str">
        <f>IF('interaktive Tipps'!D97="","",'interaktive Tipps'!D97)</f>
        <v/>
      </c>
      <c r="I37" s="22" t="s">
        <v>7</v>
      </c>
      <c r="J37" s="21" t="str">
        <f>IF('interaktive Tipps'!F97="","",'interaktive Tipps'!F97)</f>
        <v/>
      </c>
      <c r="K37" s="20" t="str">
        <f>'interaktive Tipps'!G97</f>
        <v>DR Kongo</v>
      </c>
      <c r="L37" s="15"/>
      <c r="M37" s="20" t="str">
        <f>'interaktive Tipps'!C106</f>
        <v>Panama</v>
      </c>
      <c r="N37" s="21" t="str">
        <f>IF('interaktive Tipps'!D106="","",'interaktive Tipps'!D106)</f>
        <v/>
      </c>
      <c r="O37" s="22" t="s">
        <v>7</v>
      </c>
      <c r="P37" s="21" t="str">
        <f>IF('interaktive Tipps'!F106="","",'interaktive Tipps'!F106)</f>
        <v/>
      </c>
      <c r="Q37" s="20" t="str">
        <f>'interaktive Tipps'!G106</f>
        <v>Kroatien</v>
      </c>
    </row>
    <row r="38" spans="1:25" ht="23.1" customHeight="1">
      <c r="A38" s="20" t="str">
        <f>'interaktive Tipps'!C89</f>
        <v>Algerien</v>
      </c>
      <c r="B38" s="21" t="str">
        <f>IF('interaktive Tipps'!D89="","",'interaktive Tipps'!D89)</f>
        <v/>
      </c>
      <c r="C38" s="22" t="s">
        <v>7</v>
      </c>
      <c r="D38" s="21" t="str">
        <f>IF('interaktive Tipps'!F89="","",'interaktive Tipps'!F89)</f>
        <v/>
      </c>
      <c r="E38" s="20" t="str">
        <f>'interaktive Tipps'!G89</f>
        <v>Österreich</v>
      </c>
      <c r="F38" s="15"/>
      <c r="G38" s="20" t="str">
        <f>'interaktive Tipps'!C98</f>
        <v>Kolumbien</v>
      </c>
      <c r="H38" s="21" t="str">
        <f>IF('interaktive Tipps'!D98="","",'interaktive Tipps'!D98)</f>
        <v/>
      </c>
      <c r="I38" s="22" t="s">
        <v>7</v>
      </c>
      <c r="J38" s="21" t="str">
        <f>IF('interaktive Tipps'!F98="","",'interaktive Tipps'!F98)</f>
        <v/>
      </c>
      <c r="K38" s="20" t="str">
        <f>'interaktive Tipps'!G98</f>
        <v>Portugal</v>
      </c>
      <c r="L38" s="15"/>
      <c r="M38" s="20" t="str">
        <f>'interaktive Tipps'!C107</f>
        <v>Panama</v>
      </c>
      <c r="N38" s="21" t="str">
        <f>IF('interaktive Tipps'!D107="","",'interaktive Tipps'!D107)</f>
        <v/>
      </c>
      <c r="O38" s="22" t="s">
        <v>7</v>
      </c>
      <c r="P38" s="21" t="str">
        <f>IF('interaktive Tipps'!F107="","",'interaktive Tipps'!F107)</f>
        <v/>
      </c>
      <c r="Q38" s="20" t="str">
        <f>'interaktive Tipps'!G107</f>
        <v>England</v>
      </c>
    </row>
    <row r="39" spans="1:25" ht="23.1" customHeight="1">
      <c r="A39" s="20" t="str">
        <f>'interaktive Tipps'!C90</f>
        <v>Jordanien</v>
      </c>
      <c r="B39" s="21" t="str">
        <f>IF('interaktive Tipps'!D90="","",'interaktive Tipps'!D90)</f>
        <v/>
      </c>
      <c r="C39" s="22" t="s">
        <v>7</v>
      </c>
      <c r="D39" s="21" t="str">
        <f>IF('interaktive Tipps'!F90="","",'interaktive Tipps'!F90)</f>
        <v/>
      </c>
      <c r="E39" s="20" t="str">
        <f>'interaktive Tipps'!G90</f>
        <v>Argentinien</v>
      </c>
      <c r="F39" s="15"/>
      <c r="G39" s="20" t="str">
        <f>'interaktive Tipps'!C99</f>
        <v>DR Kongo</v>
      </c>
      <c r="H39" s="21" t="str">
        <f>IF('interaktive Tipps'!D99="","",'interaktive Tipps'!D99)</f>
        <v/>
      </c>
      <c r="I39" s="22" t="s">
        <v>7</v>
      </c>
      <c r="J39" s="21" t="str">
        <f>IF('interaktive Tipps'!F99="","",'interaktive Tipps'!F99)</f>
        <v/>
      </c>
      <c r="K39" s="20" t="str">
        <f>'interaktive Tipps'!G99</f>
        <v>Usbekistan</v>
      </c>
      <c r="L39" s="15"/>
      <c r="M39" s="20" t="str">
        <f>'interaktive Tipps'!C108</f>
        <v>Kroatien</v>
      </c>
      <c r="N39" s="21" t="str">
        <f>IF('interaktive Tipps'!D108="","",'interaktive Tipps'!D108)</f>
        <v/>
      </c>
      <c r="O39" s="22" t="s">
        <v>7</v>
      </c>
      <c r="P39" s="21" t="str">
        <f>IF('interaktive Tipps'!F108="","",'interaktive Tipps'!F108)</f>
        <v/>
      </c>
      <c r="Q39" s="20" t="str">
        <f>'interaktive Tipps'!G108</f>
        <v>Ghana</v>
      </c>
    </row>
    <row r="40" spans="1:25" ht="5.0999999999999996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25" ht="23.1" customHeight="1">
      <c r="A41" s="57" t="s">
        <v>188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25" ht="5.0999999999999996" customHeight="1" thickBo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25" ht="23.1" customHeight="1">
      <c r="A43" s="37" t="s">
        <v>189</v>
      </c>
      <c r="B43" s="53"/>
      <c r="C43" s="53"/>
      <c r="D43" s="53"/>
      <c r="E43" s="38"/>
      <c r="F43" s="15"/>
      <c r="G43" s="37" t="s">
        <v>155</v>
      </c>
      <c r="H43" s="38"/>
      <c r="I43" s="15"/>
      <c r="J43" s="37" t="s">
        <v>167</v>
      </c>
      <c r="K43" s="38"/>
      <c r="L43" s="15"/>
      <c r="M43" s="37" t="s">
        <v>191</v>
      </c>
      <c r="N43" s="38"/>
      <c r="O43" s="23"/>
      <c r="P43" s="37" t="s">
        <v>185</v>
      </c>
      <c r="Q43" s="38"/>
    </row>
    <row r="44" spans="1:25" ht="23.1" customHeight="1">
      <c r="A44" s="35" t="str">
        <f>IF('interaktive Tipps'!C113="","",'interaktive Tipps'!C113)</f>
        <v>Südafrika</v>
      </c>
      <c r="B44" s="47"/>
      <c r="C44" s="27"/>
      <c r="D44" s="47" t="str">
        <f>IF('interaktive Tipps'!C121="","",'interaktive Tipps'!C121)</f>
        <v>USA</v>
      </c>
      <c r="E44" s="36"/>
      <c r="F44" s="15"/>
      <c r="G44" s="35" t="str">
        <f>IF('interaktive Tipps'!C132="","",'interaktive Tipps'!C132)</f>
        <v/>
      </c>
      <c r="H44" s="36"/>
      <c r="I44" s="15"/>
      <c r="J44" s="35" t="str">
        <f>IF('interaktive Tipps'!C143="","",'interaktive Tipps'!C143)</f>
        <v/>
      </c>
      <c r="K44" s="36"/>
      <c r="L44" s="15"/>
      <c r="M44" s="66"/>
      <c r="N44" s="67"/>
      <c r="O44" s="24"/>
      <c r="P44" s="35" t="str">
        <f>IF('interaktive Tipps'!C156="","",'interaktive Tipps'!C156)</f>
        <v/>
      </c>
      <c r="Q44" s="36"/>
    </row>
    <row r="45" spans="1:25" ht="23.1" customHeight="1" thickBot="1">
      <c r="A45" s="35" t="str">
        <f>IF('interaktive Tipps'!G113="","",'interaktive Tipps'!G113)</f>
        <v>Bosnien &amp; Herzegowina</v>
      </c>
      <c r="B45" s="47"/>
      <c r="C45" s="27"/>
      <c r="D45" s="47" t="str">
        <f>IF('interaktive Tipps'!G121="","",'interaktive Tipps'!G121)</f>
        <v>Irak</v>
      </c>
      <c r="E45" s="36"/>
      <c r="F45" s="15"/>
      <c r="G45" s="35" t="str">
        <f>IF('interaktive Tipps'!G132="","",'interaktive Tipps'!G132)</f>
        <v/>
      </c>
      <c r="H45" s="36"/>
      <c r="I45" s="15"/>
      <c r="J45" s="35" t="str">
        <f>IF('interaktive Tipps'!G143="","",'interaktive Tipps'!G143)</f>
        <v/>
      </c>
      <c r="K45" s="36"/>
      <c r="L45" s="15"/>
      <c r="M45" s="39" t="s">
        <v>198</v>
      </c>
      <c r="N45" s="40"/>
      <c r="O45" s="19"/>
      <c r="P45" s="35" t="str">
        <f>IF('interaktive Tipps'!G156="","",'interaktive Tipps'!G156)</f>
        <v/>
      </c>
      <c r="Q45" s="36"/>
    </row>
    <row r="46" spans="1:25" ht="23.1" customHeight="1" thickBot="1">
      <c r="A46" s="35" t="str">
        <f>IF('interaktive Tipps'!C114="","",'interaktive Tipps'!C114)</f>
        <v>Deutschland</v>
      </c>
      <c r="B46" s="47"/>
      <c r="C46" s="27"/>
      <c r="D46" s="47" t="str">
        <f>IF('interaktive Tipps'!C122="","",'interaktive Tipps'!C122)</f>
        <v>Belgien</v>
      </c>
      <c r="E46" s="36"/>
      <c r="F46" s="15"/>
      <c r="G46" s="49" t="str">
        <f>IF('interaktive Tipps'!C133="","",'interaktive Tipps'!C133)</f>
        <v/>
      </c>
      <c r="H46" s="50"/>
      <c r="I46" s="15"/>
      <c r="J46" s="35" t="str">
        <f>IF('interaktive Tipps'!C144="","",'interaktive Tipps'!C144)</f>
        <v/>
      </c>
      <c r="K46" s="36"/>
      <c r="L46" s="15"/>
      <c r="M46" s="15"/>
      <c r="N46" s="19"/>
      <c r="O46" s="19"/>
      <c r="P46" s="43" t="s">
        <v>196</v>
      </c>
      <c r="Q46" s="44"/>
    </row>
    <row r="47" spans="1:25" ht="23.1" customHeight="1" thickBot="1">
      <c r="A47" s="35" t="str">
        <f>IF('interaktive Tipps'!G114="","",'interaktive Tipps'!G114)</f>
        <v>Haiti</v>
      </c>
      <c r="B47" s="47"/>
      <c r="C47" s="27"/>
      <c r="D47" s="47" t="str">
        <f>IF('interaktive Tipps'!G122="","",'interaktive Tipps'!G122)</f>
        <v>Österreich</v>
      </c>
      <c r="E47" s="36"/>
      <c r="F47" s="15"/>
      <c r="G47" s="35" t="str">
        <f>IF('interaktive Tipps'!G133="","",'interaktive Tipps'!G133)</f>
        <v/>
      </c>
      <c r="H47" s="36"/>
      <c r="I47" s="15"/>
      <c r="J47" s="35" t="str">
        <f>IF('interaktive Tipps'!G144="","",'interaktive Tipps'!G144)</f>
        <v/>
      </c>
      <c r="K47" s="36"/>
      <c r="L47" s="15"/>
      <c r="M47" s="41" t="s">
        <v>190</v>
      </c>
      <c r="N47" s="42"/>
      <c r="O47" s="23"/>
      <c r="Q47" s="15"/>
    </row>
    <row r="48" spans="1:25" ht="23.1" customHeight="1">
      <c r="A48" s="35" t="str">
        <f>IF('interaktive Tipps'!C115="","",'interaktive Tipps'!C115)</f>
        <v>Niederlande</v>
      </c>
      <c r="B48" s="47"/>
      <c r="C48" s="27"/>
      <c r="D48" s="47" t="str">
        <f>IF('interaktive Tipps'!C123="","",'interaktive Tipps'!C123)</f>
        <v>DR Kongo</v>
      </c>
      <c r="E48" s="36"/>
      <c r="F48" s="15"/>
      <c r="G48" s="35" t="str">
        <f>IF('interaktive Tipps'!C134="","",'interaktive Tipps'!C134)</f>
        <v/>
      </c>
      <c r="H48" s="36"/>
      <c r="I48" s="15"/>
      <c r="J48" s="35" t="str">
        <f>IF('interaktive Tipps'!C145="","",'interaktive Tipps'!C145)</f>
        <v/>
      </c>
      <c r="K48" s="36"/>
      <c r="L48" s="15"/>
      <c r="M48" s="66"/>
      <c r="N48" s="67"/>
      <c r="O48" s="24"/>
      <c r="P48" s="37" t="s">
        <v>186</v>
      </c>
      <c r="Q48" s="38"/>
    </row>
    <row r="49" spans="1:17" ht="23.1" customHeight="1" thickBot="1">
      <c r="A49" s="35" t="str">
        <f>IF('interaktive Tipps'!G115="","",'interaktive Tipps'!G115)</f>
        <v>Marokko</v>
      </c>
      <c r="B49" s="47"/>
      <c r="C49" s="27"/>
      <c r="D49" s="47" t="str">
        <f>IF('interaktive Tipps'!G123="","",'interaktive Tipps'!G123)</f>
        <v>Kroatien</v>
      </c>
      <c r="E49" s="36"/>
      <c r="F49" s="15"/>
      <c r="G49" s="35" t="str">
        <f>IF('interaktive Tipps'!G134="","",'interaktive Tipps'!G134)</f>
        <v/>
      </c>
      <c r="H49" s="36"/>
      <c r="I49" s="15"/>
      <c r="J49" s="35" t="str">
        <f>IF('interaktive Tipps'!G145="","",'interaktive Tipps'!G145)</f>
        <v/>
      </c>
      <c r="K49" s="36"/>
      <c r="L49" s="15"/>
      <c r="M49" s="39" t="s">
        <v>199</v>
      </c>
      <c r="N49" s="40"/>
      <c r="O49" s="19"/>
      <c r="P49" s="45" t="str">
        <f>IF('interaktive Tipps'!D158="","",'interaktive Tipps'!D158)</f>
        <v/>
      </c>
      <c r="Q49" s="46"/>
    </row>
    <row r="50" spans="1:17" ht="23.1" customHeight="1">
      <c r="A50" s="35" t="str">
        <f>IF('interaktive Tipps'!C116="","",'interaktive Tipps'!C116)</f>
        <v>Brasilien</v>
      </c>
      <c r="B50" s="47"/>
      <c r="C50" s="27"/>
      <c r="D50" s="47" t="str">
        <f>IF('interaktive Tipps'!C124="","",'interaktive Tipps'!C124)</f>
        <v>Spanien</v>
      </c>
      <c r="E50" s="36"/>
      <c r="F50" s="15"/>
      <c r="G50" s="35" t="str">
        <f>IF('interaktive Tipps'!C135="","",'interaktive Tipps'!C135)</f>
        <v/>
      </c>
      <c r="H50" s="36"/>
      <c r="I50" s="15"/>
      <c r="J50" s="35" t="str">
        <f>IF('interaktive Tipps'!C146="","",'interaktive Tipps'!C146)</f>
        <v/>
      </c>
      <c r="K50" s="36"/>
      <c r="L50" s="15"/>
      <c r="M50" s="15"/>
      <c r="N50" s="19"/>
      <c r="O50" s="19"/>
      <c r="P50" s="45"/>
      <c r="Q50" s="46"/>
    </row>
    <row r="51" spans="1:17" ht="23.1" customHeight="1" thickBot="1">
      <c r="A51" s="35" t="str">
        <f>IF('interaktive Tipps'!G116="","",'interaktive Tipps'!G116)</f>
        <v>Japan</v>
      </c>
      <c r="B51" s="47"/>
      <c r="C51" s="27"/>
      <c r="D51" s="47" t="str">
        <f>IF('interaktive Tipps'!G124="","",'interaktive Tipps'!G124)</f>
        <v>Algerien</v>
      </c>
      <c r="E51" s="36"/>
      <c r="F51" s="15"/>
      <c r="G51" s="35" t="str">
        <f>IF('interaktive Tipps'!G135="","",'interaktive Tipps'!G135)</f>
        <v/>
      </c>
      <c r="H51" s="36"/>
      <c r="I51" s="15"/>
      <c r="J51" s="35" t="str">
        <f>IF('interaktive Tipps'!G146="","",'interaktive Tipps'!G146)</f>
        <v/>
      </c>
      <c r="K51" s="36"/>
      <c r="L51" s="15"/>
      <c r="M51" s="15"/>
      <c r="N51" s="19"/>
      <c r="O51" s="19"/>
      <c r="P51" s="39" t="s">
        <v>197</v>
      </c>
      <c r="Q51" s="40"/>
    </row>
    <row r="52" spans="1:17" ht="23.1" customHeight="1" thickBot="1">
      <c r="A52" s="35" t="str">
        <f>IF('interaktive Tipps'!C117="","",'interaktive Tipps'!C117)</f>
        <v>Frankreich</v>
      </c>
      <c r="B52" s="47"/>
      <c r="C52" s="27"/>
      <c r="D52" s="47" t="str">
        <f>IF('interaktive Tipps'!C125="","",'interaktive Tipps'!C125)</f>
        <v>Kanada</v>
      </c>
      <c r="E52" s="36"/>
      <c r="F52" s="15"/>
      <c r="G52" s="35" t="str">
        <f>IF('interaktive Tipps'!C136="","",'interaktive Tipps'!C136)</f>
        <v/>
      </c>
      <c r="H52" s="36"/>
      <c r="I52" s="15"/>
      <c r="J52" s="51" t="s">
        <v>194</v>
      </c>
      <c r="K52" s="52"/>
      <c r="L52" s="30"/>
      <c r="N52" s="29"/>
      <c r="O52" s="28"/>
      <c r="P52" s="30"/>
      <c r="Q52" s="15"/>
    </row>
    <row r="53" spans="1:17" ht="23.1" customHeight="1" thickBot="1">
      <c r="A53" s="35" t="str">
        <f>IF('interaktive Tipps'!G117="","",'interaktive Tipps'!G117)</f>
        <v>Schweden</v>
      </c>
      <c r="B53" s="47"/>
      <c r="C53" s="27"/>
      <c r="D53" s="47" t="str">
        <f>IF('interaktive Tipps'!G125="","",'interaktive Tipps'!G125)</f>
        <v>Iran</v>
      </c>
      <c r="E53" s="36"/>
      <c r="F53" s="15"/>
      <c r="G53" s="35" t="str">
        <f>IF('interaktive Tipps'!G136="","",'interaktive Tipps'!G136)</f>
        <v/>
      </c>
      <c r="H53" s="36"/>
      <c r="I53" s="15"/>
      <c r="J53" s="15"/>
      <c r="K53" s="15"/>
      <c r="L53" s="15"/>
    </row>
    <row r="54" spans="1:17" ht="23.1" customHeight="1">
      <c r="A54" s="35" t="str">
        <f>IF('interaktive Tipps'!C118="","",'interaktive Tipps'!C118)</f>
        <v>Curaçao</v>
      </c>
      <c r="B54" s="47"/>
      <c r="C54" s="27"/>
      <c r="D54" s="47" t="str">
        <f>IF('interaktive Tipps'!C126="","",'interaktive Tipps'!C126)</f>
        <v>Argentinien</v>
      </c>
      <c r="E54" s="36"/>
      <c r="F54" s="15"/>
      <c r="G54" s="35" t="str">
        <f>IF('interaktive Tipps'!C137="","",'interaktive Tipps'!C137)</f>
        <v/>
      </c>
      <c r="H54" s="36"/>
      <c r="I54" s="15"/>
      <c r="J54" s="37" t="s">
        <v>176</v>
      </c>
      <c r="K54" s="38"/>
      <c r="L54" s="15"/>
      <c r="M54" s="28"/>
      <c r="N54" s="29"/>
      <c r="O54" s="28"/>
      <c r="P54" s="30"/>
      <c r="Q54" s="15"/>
    </row>
    <row r="55" spans="1:17" ht="23.1" customHeight="1">
      <c r="A55" s="35" t="str">
        <f>IF('interaktive Tipps'!G118="","",'interaktive Tipps'!G118)</f>
        <v>Senegal</v>
      </c>
      <c r="B55" s="47"/>
      <c r="C55" s="27"/>
      <c r="D55" s="47" t="str">
        <f>IF('interaktive Tipps'!G126="","",'interaktive Tipps'!G126)</f>
        <v>Kap Verde</v>
      </c>
      <c r="E55" s="36"/>
      <c r="F55" s="15"/>
      <c r="G55" s="35" t="str">
        <f>IF('interaktive Tipps'!G137="","",'interaktive Tipps'!G137)</f>
        <v/>
      </c>
      <c r="H55" s="36"/>
      <c r="I55" s="15"/>
      <c r="J55" s="35" t="str">
        <f>IF('interaktive Tipps'!C150="","",'interaktive Tipps'!C150)</f>
        <v/>
      </c>
      <c r="K55" s="36"/>
      <c r="L55" s="15"/>
      <c r="M55" s="28"/>
      <c r="N55" s="28"/>
      <c r="O55" s="28"/>
      <c r="P55" s="28"/>
      <c r="Q55" s="15"/>
    </row>
    <row r="56" spans="1:17" ht="23.1" customHeight="1">
      <c r="A56" s="35" t="str">
        <f>IF('interaktive Tipps'!C119="","",'interaktive Tipps'!C119)</f>
        <v>Mexiko</v>
      </c>
      <c r="B56" s="47"/>
      <c r="C56" s="27"/>
      <c r="D56" s="47" t="str">
        <f>IF('interaktive Tipps'!C127="","",'interaktive Tipps'!C127)</f>
        <v>Portugal</v>
      </c>
      <c r="E56" s="36"/>
      <c r="F56" s="15"/>
      <c r="G56" s="35" t="str">
        <f>IF('interaktive Tipps'!C138="","",'interaktive Tipps'!C138)</f>
        <v/>
      </c>
      <c r="H56" s="36"/>
      <c r="I56" s="15"/>
      <c r="J56" s="35" t="str">
        <f>IF('interaktive Tipps'!G150="","",'interaktive Tipps'!G150)</f>
        <v/>
      </c>
      <c r="K56" s="36"/>
      <c r="L56" s="15"/>
      <c r="M56" s="15"/>
      <c r="N56" s="19"/>
      <c r="O56" s="19"/>
      <c r="P56" s="19"/>
      <c r="Q56" s="15"/>
    </row>
    <row r="57" spans="1:17" ht="23.1" customHeight="1">
      <c r="A57" s="35" t="str">
        <f>IF('interaktive Tipps'!G119="","",'interaktive Tipps'!G119)</f>
        <v>Elfenbeinküste</v>
      </c>
      <c r="B57" s="47"/>
      <c r="C57" s="27"/>
      <c r="D57" s="47" t="str">
        <f>IF('interaktive Tipps'!G127="","",'interaktive Tipps'!G127)</f>
        <v>Ghana</v>
      </c>
      <c r="E57" s="36"/>
      <c r="F57" s="15"/>
      <c r="G57" s="35" t="str">
        <f>IF('interaktive Tipps'!G138="","",'interaktive Tipps'!G138)</f>
        <v/>
      </c>
      <c r="H57" s="36"/>
      <c r="I57" s="15"/>
      <c r="J57" s="35" t="str">
        <f>IF('interaktive Tipps'!C151="","",'interaktive Tipps'!C151)</f>
        <v/>
      </c>
      <c r="K57" s="36"/>
      <c r="L57" s="15"/>
      <c r="M57" s="15"/>
      <c r="N57" s="23"/>
      <c r="O57" s="23"/>
      <c r="Q57" s="15"/>
    </row>
    <row r="58" spans="1:17" ht="23.1" customHeight="1">
      <c r="A58" s="35" t="str">
        <f>IF('interaktive Tipps'!C120="","",'interaktive Tipps'!C120)</f>
        <v>England</v>
      </c>
      <c r="B58" s="47"/>
      <c r="C58" s="27"/>
      <c r="D58" s="47" t="str">
        <f>IF('interaktive Tipps'!C128="","",'interaktive Tipps'!C128)</f>
        <v>Paraguay</v>
      </c>
      <c r="E58" s="36"/>
      <c r="F58" s="15"/>
      <c r="G58" s="35" t="str">
        <f>IF('interaktive Tipps'!C139="","",'interaktive Tipps'!C139)</f>
        <v/>
      </c>
      <c r="H58" s="36"/>
      <c r="I58" s="15"/>
      <c r="J58" s="35" t="str">
        <f>IF('interaktive Tipps'!G151="","",'interaktive Tipps'!G151)</f>
        <v/>
      </c>
      <c r="K58" s="36"/>
      <c r="L58" s="15"/>
      <c r="M58" s="15"/>
      <c r="N58" s="25"/>
      <c r="O58" s="25"/>
      <c r="Q58" s="15"/>
    </row>
    <row r="59" spans="1:17" ht="23.1" customHeight="1" thickBot="1">
      <c r="A59" s="35" t="str">
        <f>IF('interaktive Tipps'!G120="","",'interaktive Tipps'!G120)</f>
        <v>Saudi-Arabien</v>
      </c>
      <c r="B59" s="47"/>
      <c r="C59" s="27"/>
      <c r="D59" s="47" t="str">
        <f>IF('interaktive Tipps'!G128="","",'interaktive Tipps'!G128)</f>
        <v>Ägypten</v>
      </c>
      <c r="E59" s="36"/>
      <c r="F59" s="15"/>
      <c r="G59" s="35" t="str">
        <f>IF('interaktive Tipps'!G139="","",'interaktive Tipps'!G139)</f>
        <v/>
      </c>
      <c r="H59" s="36"/>
      <c r="I59" s="15"/>
      <c r="J59" s="51" t="s">
        <v>195</v>
      </c>
      <c r="K59" s="52"/>
      <c r="L59" s="15"/>
      <c r="M59" s="15"/>
      <c r="N59" s="25"/>
      <c r="O59" s="25"/>
      <c r="Q59" s="15"/>
    </row>
    <row r="60" spans="1:17" ht="23.1" customHeight="1" thickBot="1">
      <c r="A60" s="39" t="s">
        <v>192</v>
      </c>
      <c r="B60" s="48"/>
      <c r="C60" s="48"/>
      <c r="D60" s="48"/>
      <c r="E60" s="40"/>
      <c r="F60" s="15"/>
      <c r="G60" s="55" t="s">
        <v>193</v>
      </c>
      <c r="H60" s="56"/>
      <c r="I60" s="15"/>
      <c r="J60" s="15"/>
      <c r="K60" s="15"/>
      <c r="L60" s="15"/>
      <c r="M60" s="15"/>
      <c r="N60" s="19"/>
      <c r="O60" s="19"/>
      <c r="Q60" s="15"/>
    </row>
    <row r="61" spans="1:17" ht="21.95" customHeight="1"/>
    <row r="62" spans="1:17" ht="18" customHeight="1"/>
    <row r="63" spans="1:17" ht="18" customHeight="1"/>
    <row r="64" spans="1:17" ht="18" customHeight="1"/>
    <row r="65" spans="1:7" ht="18" customHeight="1"/>
    <row r="66" spans="1:7" ht="18" customHeight="1"/>
    <row r="67" spans="1:7" ht="18" customHeight="1"/>
    <row r="68" spans="1:7" ht="18" customHeight="1"/>
    <row r="69" spans="1:7" ht="18" customHeight="1"/>
    <row r="70" spans="1:7" ht="18" customHeight="1"/>
    <row r="71" spans="1:7" ht="18" customHeight="1"/>
    <row r="72" spans="1:7" ht="18" customHeight="1"/>
    <row r="73" spans="1:7" ht="18" customHeight="1"/>
    <row r="74" spans="1:7" ht="18" customHeight="1"/>
    <row r="75" spans="1:7" ht="18" customHeight="1"/>
    <row r="76" spans="1:7" ht="18" customHeight="1"/>
    <row r="77" spans="1:7" ht="18" customHeight="1"/>
    <row r="78" spans="1:7" ht="18" customHeight="1"/>
    <row r="79" spans="1:7" ht="18" customHeight="1">
      <c r="A79" s="9"/>
      <c r="B79" s="12"/>
      <c r="C79" s="9"/>
      <c r="D79" s="11"/>
      <c r="E79" s="11"/>
      <c r="F79" s="12"/>
      <c r="G79" s="9"/>
    </row>
    <row r="80" spans="1:7" ht="18" customHeight="1">
      <c r="A80" s="9"/>
      <c r="B80" s="12"/>
      <c r="C80" s="12"/>
      <c r="D80" s="13"/>
      <c r="E80" s="13"/>
      <c r="F80" s="12"/>
      <c r="G80" s="9"/>
    </row>
    <row r="81" spans="1:8" ht="18" customHeight="1">
      <c r="A81" s="9"/>
      <c r="B81" s="12"/>
      <c r="C81" s="12"/>
      <c r="D81" s="13"/>
      <c r="E81" s="13"/>
      <c r="F81" s="12"/>
      <c r="G81" s="9"/>
    </row>
    <row r="82" spans="1:8" ht="18" customHeight="1">
      <c r="A82" s="9"/>
      <c r="B82" s="12"/>
      <c r="C82" s="12"/>
      <c r="D82" s="13"/>
      <c r="E82" s="13"/>
      <c r="F82" s="12"/>
      <c r="G82" s="9"/>
    </row>
    <row r="83" spans="1:8" ht="18" customHeight="1">
      <c r="A83" s="9"/>
      <c r="B83" s="12"/>
      <c r="C83" s="12"/>
      <c r="D83" s="13"/>
      <c r="E83" s="13"/>
      <c r="F83" s="12"/>
      <c r="G83" s="9"/>
    </row>
    <row r="84" spans="1:8" ht="18" customHeight="1">
      <c r="A84" s="9"/>
      <c r="B84" s="12"/>
      <c r="C84" s="12"/>
      <c r="D84" s="13"/>
      <c r="E84" s="13"/>
      <c r="F84" s="12"/>
      <c r="G84" s="9"/>
    </row>
    <row r="85" spans="1:8" ht="18" customHeight="1">
      <c r="A85" s="9"/>
      <c r="B85" s="12"/>
      <c r="C85" s="12"/>
      <c r="D85" s="13"/>
      <c r="E85" s="13"/>
      <c r="F85" s="12"/>
      <c r="G85" s="9"/>
    </row>
    <row r="86" spans="1:8" ht="18" customHeight="1">
      <c r="A86" s="9"/>
      <c r="B86" s="12"/>
      <c r="C86" s="12"/>
      <c r="D86" s="13"/>
      <c r="E86" s="13"/>
      <c r="F86" s="12"/>
      <c r="G86" s="9"/>
    </row>
    <row r="87" spans="1:8" ht="18" customHeight="1">
      <c r="A87" s="9"/>
      <c r="B87" s="12"/>
      <c r="C87" s="12"/>
      <c r="D87" s="13"/>
      <c r="E87" s="13"/>
      <c r="F87" s="12"/>
      <c r="G87" s="9"/>
    </row>
    <row r="88" spans="1:8" ht="18" customHeight="1">
      <c r="A88" s="9"/>
      <c r="B88" s="12"/>
      <c r="C88" s="12"/>
      <c r="D88" s="13"/>
      <c r="E88" s="13"/>
      <c r="F88" s="12"/>
      <c r="G88" s="9"/>
    </row>
    <row r="89" spans="1:8" ht="18" customHeight="1">
      <c r="A89" s="9"/>
      <c r="B89" s="12"/>
      <c r="C89" s="12"/>
      <c r="D89" s="13"/>
      <c r="E89" s="13"/>
      <c r="F89" s="12"/>
      <c r="G89" s="9"/>
    </row>
    <row r="90" spans="1:8" ht="18" customHeight="1">
      <c r="A90" s="9"/>
      <c r="B90" s="12"/>
      <c r="C90" s="12"/>
      <c r="D90" s="13"/>
      <c r="E90" s="13"/>
      <c r="F90" s="12"/>
      <c r="G90" s="9"/>
    </row>
    <row r="91" spans="1:8" ht="18" customHeight="1">
      <c r="A91" s="9"/>
      <c r="B91" s="12"/>
      <c r="C91" s="12"/>
      <c r="D91" s="13"/>
      <c r="E91" s="13"/>
      <c r="F91" s="12"/>
      <c r="G91" s="9"/>
    </row>
    <row r="92" spans="1:8" ht="18" customHeight="1">
      <c r="A92" s="9"/>
      <c r="B92" s="12"/>
      <c r="C92" s="12"/>
      <c r="D92" s="13"/>
      <c r="E92" s="13"/>
      <c r="F92" s="12"/>
      <c r="G92" s="9"/>
    </row>
    <row r="93" spans="1:8" ht="18" customHeight="1">
      <c r="A93" s="9"/>
      <c r="B93" s="12"/>
      <c r="C93" s="12"/>
      <c r="D93" s="13"/>
      <c r="E93" s="13"/>
      <c r="F93" s="12"/>
      <c r="G93" s="9"/>
    </row>
    <row r="94" spans="1:8" ht="20.100000000000001" customHeight="1">
      <c r="A94" s="9"/>
      <c r="B94" s="9"/>
      <c r="C94" s="9"/>
      <c r="D94" s="9"/>
      <c r="E94" s="9"/>
      <c r="F94" s="9"/>
      <c r="G94" s="9"/>
      <c r="H94" s="9"/>
    </row>
    <row r="95" spans="1:8" s="9" customFormat="1" ht="20.100000000000001" customHeight="1"/>
    <row r="96" spans="1:8" ht="21.95" customHeight="1">
      <c r="A96" s="9"/>
      <c r="B96" s="10"/>
      <c r="C96" s="10"/>
      <c r="D96" s="10"/>
      <c r="E96" s="10"/>
      <c r="F96" s="10"/>
      <c r="G96" s="10"/>
      <c r="H96" s="10"/>
    </row>
    <row r="97" spans="1:8" ht="18" customHeight="1">
      <c r="A97" s="9"/>
      <c r="B97" s="9"/>
      <c r="C97" s="9"/>
      <c r="D97" s="9"/>
      <c r="E97" s="9"/>
      <c r="F97" s="9"/>
      <c r="G97" s="9"/>
      <c r="H97" s="9"/>
    </row>
    <row r="98" spans="1:8" ht="18" customHeight="1">
      <c r="A98" s="9"/>
      <c r="B98" s="9"/>
      <c r="C98" s="9"/>
      <c r="D98" s="9"/>
      <c r="E98" s="9"/>
      <c r="F98" s="9"/>
      <c r="G98" s="9"/>
      <c r="H98" s="9"/>
    </row>
    <row r="99" spans="1:8" ht="18" customHeight="1">
      <c r="A99" s="9"/>
      <c r="B99" s="9"/>
      <c r="C99" s="9"/>
      <c r="D99" s="9"/>
      <c r="E99" s="9"/>
      <c r="F99" s="9"/>
      <c r="G99" s="9"/>
      <c r="H99" s="9"/>
    </row>
    <row r="100" spans="1:8" ht="18" customHeight="1">
      <c r="A100" s="9"/>
      <c r="B100" s="9"/>
      <c r="C100" s="9"/>
      <c r="D100" s="9"/>
      <c r="E100" s="9"/>
      <c r="F100" s="9"/>
      <c r="G100" s="9"/>
    </row>
    <row r="101" spans="1:8" ht="18" customHeight="1">
      <c r="A101" s="9"/>
      <c r="B101" s="9"/>
      <c r="C101" s="9"/>
      <c r="D101" s="9"/>
      <c r="E101" s="9"/>
      <c r="F101" s="9"/>
      <c r="G101" s="9"/>
    </row>
    <row r="102" spans="1:8" ht="18" customHeight="1">
      <c r="A102" s="9"/>
      <c r="B102" s="9"/>
      <c r="C102" s="9"/>
      <c r="D102" s="9"/>
      <c r="E102" s="9"/>
      <c r="F102" s="9"/>
      <c r="G102" s="9"/>
    </row>
    <row r="103" spans="1:8" ht="18" customHeight="1">
      <c r="A103" s="9"/>
      <c r="B103" s="9"/>
      <c r="C103" s="9"/>
      <c r="D103" s="9"/>
      <c r="E103" s="9"/>
      <c r="F103" s="9"/>
      <c r="G103" s="9"/>
    </row>
    <row r="104" spans="1:8" ht="18" customHeight="1">
      <c r="A104" s="9"/>
      <c r="B104" s="9"/>
      <c r="C104" s="9"/>
      <c r="D104" s="9"/>
      <c r="E104" s="9"/>
      <c r="F104" s="9"/>
      <c r="G104" s="9"/>
    </row>
    <row r="105" spans="1:8" ht="18" customHeight="1">
      <c r="A105" s="9"/>
      <c r="B105" s="9"/>
      <c r="C105" s="9"/>
      <c r="D105" s="9"/>
      <c r="E105" s="9"/>
      <c r="F105" s="9"/>
      <c r="G105" s="9"/>
    </row>
    <row r="106" spans="1:8" ht="18" customHeight="1">
      <c r="A106" s="9"/>
      <c r="B106" s="9"/>
      <c r="C106" s="9"/>
      <c r="D106" s="9"/>
      <c r="E106" s="9"/>
      <c r="F106" s="9"/>
      <c r="G106" s="9"/>
    </row>
    <row r="107" spans="1:8" ht="18" customHeight="1">
      <c r="A107" s="9"/>
      <c r="B107" s="9"/>
      <c r="C107" s="9"/>
      <c r="D107" s="9"/>
      <c r="E107" s="9"/>
      <c r="F107" s="9"/>
      <c r="G107" s="9"/>
    </row>
    <row r="108" spans="1:8" ht="18" customHeight="1">
      <c r="A108" s="9"/>
      <c r="B108" s="9"/>
      <c r="C108" s="9"/>
      <c r="D108" s="9"/>
      <c r="E108" s="9"/>
      <c r="F108" s="9"/>
      <c r="G108" s="9"/>
    </row>
    <row r="109" spans="1:8" ht="18" customHeight="1">
      <c r="A109" s="9"/>
      <c r="B109" s="9"/>
      <c r="C109" s="9"/>
      <c r="D109" s="9"/>
      <c r="E109" s="9"/>
      <c r="F109" s="9"/>
      <c r="G109" s="9"/>
    </row>
    <row r="110" spans="1:8" ht="18" customHeight="1">
      <c r="A110" s="9"/>
      <c r="B110" s="9"/>
      <c r="C110" s="9"/>
      <c r="D110" s="9"/>
      <c r="E110" s="9"/>
      <c r="F110" s="9"/>
      <c r="G110" s="9"/>
    </row>
    <row r="111" spans="1:8" ht="18" customHeight="1">
      <c r="A111" s="9"/>
      <c r="B111" s="9"/>
      <c r="C111" s="9"/>
      <c r="D111" s="9"/>
      <c r="E111" s="9"/>
      <c r="F111" s="9"/>
      <c r="G111" s="9"/>
    </row>
    <row r="112" spans="1:8" ht="18" customHeight="1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 ht="21.95" customHeight="1">
      <c r="A114" s="9"/>
      <c r="B114" s="10"/>
      <c r="C114" s="10"/>
      <c r="D114" s="10"/>
      <c r="E114" s="10"/>
      <c r="F114" s="10"/>
      <c r="G114" s="10"/>
    </row>
    <row r="115" spans="1:7" ht="18" customHeight="1">
      <c r="A115" s="9"/>
      <c r="B115" s="9"/>
      <c r="C115" s="9"/>
      <c r="D115" s="9"/>
      <c r="E115" s="9"/>
      <c r="F115" s="9"/>
      <c r="G115" s="9"/>
    </row>
    <row r="116" spans="1:7" ht="18" customHeight="1">
      <c r="A116" s="9"/>
      <c r="B116" s="9"/>
      <c r="C116" s="9"/>
      <c r="D116" s="9"/>
      <c r="E116" s="9"/>
      <c r="F116" s="9"/>
      <c r="G116" s="9"/>
    </row>
    <row r="117" spans="1:7" ht="18" customHeight="1">
      <c r="A117" s="9"/>
      <c r="B117" s="9"/>
      <c r="C117" s="9"/>
      <c r="D117" s="9"/>
      <c r="E117" s="9"/>
      <c r="F117" s="9"/>
      <c r="G117" s="9"/>
    </row>
    <row r="118" spans="1:7" ht="18" customHeight="1">
      <c r="A118" s="9"/>
      <c r="B118" s="9"/>
      <c r="C118" s="9"/>
      <c r="D118" s="9"/>
      <c r="E118" s="9"/>
      <c r="F118" s="9"/>
      <c r="G118" s="9"/>
    </row>
    <row r="119" spans="1:7" ht="18" customHeight="1">
      <c r="A119" s="9"/>
      <c r="B119" s="9"/>
      <c r="C119" s="9"/>
      <c r="D119" s="9"/>
      <c r="E119" s="9"/>
      <c r="F119" s="9"/>
      <c r="G119" s="9"/>
    </row>
    <row r="120" spans="1:7" ht="18" customHeight="1">
      <c r="A120" s="9"/>
      <c r="B120" s="9"/>
      <c r="C120" s="9"/>
      <c r="D120" s="9"/>
      <c r="E120" s="9"/>
      <c r="F120" s="9"/>
      <c r="G120" s="9"/>
    </row>
    <row r="121" spans="1:7" ht="18" customHeight="1">
      <c r="A121" s="9"/>
      <c r="B121" s="9"/>
      <c r="C121" s="9"/>
      <c r="D121" s="9"/>
      <c r="E121" s="9"/>
      <c r="F121" s="9"/>
      <c r="G121" s="9"/>
    </row>
    <row r="122" spans="1:7" ht="18" customHeight="1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 ht="21.95" customHeight="1">
      <c r="A124" s="9"/>
      <c r="B124" s="10"/>
      <c r="C124" s="10"/>
      <c r="D124" s="10"/>
      <c r="E124" s="10"/>
      <c r="F124" s="10"/>
      <c r="G124" s="10"/>
    </row>
    <row r="125" spans="1:7" ht="18" customHeight="1">
      <c r="A125" s="9"/>
      <c r="B125" s="9"/>
      <c r="C125" s="9"/>
      <c r="D125" s="9"/>
      <c r="E125" s="9"/>
      <c r="F125" s="9"/>
      <c r="G125" s="9"/>
    </row>
    <row r="126" spans="1:7" ht="18" customHeight="1">
      <c r="A126" s="9"/>
      <c r="B126" s="9"/>
      <c r="C126" s="9"/>
      <c r="D126" s="9"/>
      <c r="E126" s="9"/>
      <c r="F126" s="9"/>
      <c r="G126" s="9"/>
    </row>
    <row r="127" spans="1:7" ht="18" customHeight="1">
      <c r="A127" s="9"/>
      <c r="B127" s="9"/>
      <c r="C127" s="9"/>
      <c r="D127" s="9"/>
      <c r="E127" s="9"/>
      <c r="F127" s="9"/>
      <c r="G127" s="9"/>
    </row>
    <row r="128" spans="1:7" ht="18" customHeight="1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 ht="21.95" customHeight="1">
      <c r="A130" s="9"/>
      <c r="B130" s="10"/>
      <c r="C130" s="10"/>
      <c r="D130" s="10"/>
      <c r="E130" s="10"/>
      <c r="F130" s="10"/>
      <c r="G130" s="10"/>
    </row>
    <row r="131" spans="1:7" ht="18" customHeight="1">
      <c r="A131" s="9"/>
      <c r="B131" s="9"/>
      <c r="C131" s="9"/>
      <c r="D131" s="9"/>
      <c r="E131" s="9"/>
      <c r="F131" s="9"/>
      <c r="G131" s="9"/>
    </row>
    <row r="132" spans="1:7" ht="18" customHeight="1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 ht="21.95" customHeight="1">
      <c r="A134" s="9"/>
      <c r="B134" s="10"/>
      <c r="C134" s="10"/>
      <c r="D134" s="10"/>
      <c r="E134" s="10"/>
      <c r="F134" s="10"/>
      <c r="G134" s="10"/>
    </row>
    <row r="135" spans="1:7" ht="18" customHeight="1"/>
  </sheetData>
  <mergeCells count="100">
    <mergeCell ref="A4:Q4"/>
    <mergeCell ref="A2:H2"/>
    <mergeCell ref="A1:Q1"/>
    <mergeCell ref="G60:H60"/>
    <mergeCell ref="A5:E5"/>
    <mergeCell ref="G5:K5"/>
    <mergeCell ref="M5:Q5"/>
    <mergeCell ref="A14:E14"/>
    <mergeCell ref="G14:K14"/>
    <mergeCell ref="M14:Q14"/>
    <mergeCell ref="M32:Q32"/>
    <mergeCell ref="G32:K32"/>
    <mergeCell ref="A41:Q41"/>
    <mergeCell ref="J2:Q2"/>
    <mergeCell ref="J3:Q3"/>
    <mergeCell ref="A3:H3"/>
    <mergeCell ref="G43:H43"/>
    <mergeCell ref="A43:E43"/>
    <mergeCell ref="D44:E44"/>
    <mergeCell ref="D45:E45"/>
    <mergeCell ref="D46:E46"/>
    <mergeCell ref="D47:E47"/>
    <mergeCell ref="D48:E48"/>
    <mergeCell ref="D49:E49"/>
    <mergeCell ref="D50:E50"/>
    <mergeCell ref="D51:E51"/>
    <mergeCell ref="J47:K47"/>
    <mergeCell ref="J48:K48"/>
    <mergeCell ref="J49:K49"/>
    <mergeCell ref="J50:K50"/>
    <mergeCell ref="J51:K51"/>
    <mergeCell ref="J59:K59"/>
    <mergeCell ref="J55:K55"/>
    <mergeCell ref="J56:K56"/>
    <mergeCell ref="J57:K57"/>
    <mergeCell ref="J58:K58"/>
    <mergeCell ref="D58:E58"/>
    <mergeCell ref="D59:E59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E60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8:H58"/>
    <mergeCell ref="G59:H59"/>
    <mergeCell ref="P43:Q43"/>
    <mergeCell ref="M43:N43"/>
    <mergeCell ref="M44:N44"/>
    <mergeCell ref="M45:N45"/>
    <mergeCell ref="M47:N47"/>
    <mergeCell ref="M48:N48"/>
    <mergeCell ref="M49:N49"/>
    <mergeCell ref="P48:Q48"/>
    <mergeCell ref="P46:Q46"/>
    <mergeCell ref="P45:Q45"/>
    <mergeCell ref="P44:Q44"/>
    <mergeCell ref="P49:Q50"/>
    <mergeCell ref="P51:Q51"/>
    <mergeCell ref="J52:K52"/>
    <mergeCell ref="M23:Q23"/>
    <mergeCell ref="G23:K23"/>
    <mergeCell ref="A23:E23"/>
    <mergeCell ref="A32:E32"/>
    <mergeCell ref="G57:H57"/>
    <mergeCell ref="D53:E53"/>
    <mergeCell ref="D54:E54"/>
    <mergeCell ref="D55:E55"/>
    <mergeCell ref="D56:E56"/>
    <mergeCell ref="D57:E57"/>
    <mergeCell ref="D52:E52"/>
    <mergeCell ref="J54:K54"/>
    <mergeCell ref="J43:K43"/>
    <mergeCell ref="J44:K44"/>
    <mergeCell ref="J45:K45"/>
    <mergeCell ref="J46:K46"/>
  </mergeCells>
  <pageMargins left="0.7" right="0.7" top="0.75" bottom="0.75" header="0.3" footer="0.3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58"/>
  <sheetViews>
    <sheetView showGridLines="0" topLeftCell="C1" workbookViewId="0">
      <selection activeCell="F155" sqref="F155:F156"/>
    </sheetView>
  </sheetViews>
  <sheetFormatPr baseColWidth="10" defaultColWidth="9.140625" defaultRowHeight="15"/>
  <cols>
    <col min="1" max="2" width="0" hidden="1" customWidth="1"/>
    <col min="3" max="3" width="22.28515625" bestFit="1" customWidth="1"/>
    <col min="4" max="4" width="5" bestFit="1" customWidth="1"/>
    <col min="5" max="5" width="1.5703125" bestFit="1" customWidth="1"/>
    <col min="6" max="6" width="5" bestFit="1" customWidth="1"/>
    <col min="7" max="7" width="22.28515625" bestFit="1" customWidth="1"/>
    <col min="8" max="8" width="14.85546875" bestFit="1" customWidth="1"/>
    <col min="9" max="9" width="3.28515625" bestFit="1" customWidth="1"/>
    <col min="10" max="10" width="22.28515625" bestFit="1" customWidth="1"/>
    <col min="11" max="11" width="3.140625" bestFit="1" customWidth="1"/>
    <col min="12" max="12" width="2" bestFit="1" customWidth="1"/>
    <col min="13" max="14" width="2.42578125" bestFit="1" customWidth="1"/>
    <col min="15" max="15" width="6.5703125" bestFit="1" customWidth="1"/>
    <col min="16" max="16" width="4.7109375" bestFit="1" customWidth="1"/>
    <col min="17" max="17" width="3.85546875" bestFit="1" customWidth="1"/>
    <col min="18" max="39" width="8" hidden="1" customWidth="1"/>
  </cols>
  <sheetData>
    <row r="1" spans="1:28" ht="20.10000000000000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8" ht="20.100000000000001" customHeight="1">
      <c r="A2" s="58" t="s">
        <v>1</v>
      </c>
      <c r="B2" s="59"/>
      <c r="C2" s="59"/>
      <c r="D2" s="59"/>
      <c r="E2" s="59"/>
      <c r="F2" s="59"/>
      <c r="G2" s="59"/>
      <c r="H2" s="60"/>
      <c r="I2" s="58" t="s">
        <v>2</v>
      </c>
      <c r="J2" s="59"/>
      <c r="K2" s="59"/>
      <c r="L2" s="59"/>
      <c r="M2" s="59"/>
      <c r="N2" s="59"/>
      <c r="O2" s="59"/>
      <c r="P2" s="59"/>
      <c r="Q2" s="60"/>
    </row>
    <row r="3" spans="1:28" ht="20.100000000000001" customHeight="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6</v>
      </c>
      <c r="G3" s="7" t="s">
        <v>8</v>
      </c>
      <c r="H3" s="7"/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6</v>
      </c>
      <c r="P3" s="7" t="s">
        <v>15</v>
      </c>
      <c r="Q3" s="7" t="s">
        <v>16</v>
      </c>
    </row>
    <row r="4" spans="1:28" ht="20.100000000000001" customHeight="1">
      <c r="A4" s="1" t="s">
        <v>17</v>
      </c>
      <c r="B4" s="1" t="s">
        <v>18</v>
      </c>
      <c r="C4" s="2" t="s">
        <v>19</v>
      </c>
      <c r="D4" s="3"/>
      <c r="E4" s="4" t="s">
        <v>7</v>
      </c>
      <c r="F4" s="3"/>
      <c r="G4" s="2" t="s">
        <v>20</v>
      </c>
      <c r="H4" s="2"/>
      <c r="I4" s="1">
        <v>1</v>
      </c>
      <c r="J4" s="2" t="str">
        <f>IFERROR(INDEX($R$4:$R$7,MATCH(LARGE($AB$4:$AB$7,1),$AB$4:$AB$7,0)),"")</f>
        <v>Mexiko</v>
      </c>
      <c r="K4" s="1">
        <f>IFERROR(INDEX($T$4:$T$7,MATCH(LARGE($AB$4:$AB$7,1),$AB$4:$AB$7,0)),"")</f>
        <v>0</v>
      </c>
      <c r="L4" s="1">
        <f>IFERROR(INDEX($U$4:$U$7,MATCH(LARGE($AB$4:$AB$7,1),$AB$4:$AB$7,0)),"")</f>
        <v>0</v>
      </c>
      <c r="M4" s="1">
        <f>IFERROR(INDEX($V$4:$V$7,MATCH(LARGE($AB$4:$AB$7,1),$AB$4:$AB$7,0)),"")</f>
        <v>0</v>
      </c>
      <c r="N4" s="1">
        <f>IFERROR(INDEX($W$4:$W$7,MATCH(LARGE($AB$4:$AB$7,1),$AB$4:$AB$7,0)),"")</f>
        <v>0</v>
      </c>
      <c r="O4" s="1" t="str">
        <f>IFERROR(INDEX($X$4:$X$7,MATCH(LARGE($AB$4:$AB$7,1),$AB$4:$AB$7,0))&amp;":"&amp;INDEX($Y$4:$Y$7,MATCH(LARGE($AB$4:$AB$7,1),$AB$4:$AB$7,0)),"")</f>
        <v>0:0</v>
      </c>
      <c r="P4" s="1">
        <f>IFERROR(INDEX($Z$4:$Z$7,MATCH(LARGE($AB$4:$AB$7,1),$AB$4:$AB$7,0)),"")</f>
        <v>0</v>
      </c>
      <c r="Q4" s="1">
        <f>IFERROR(INDEX($AA$4:$AA$7,MATCH(LARGE($AB$4:$AB$7,1),$AB$4:$AB$7,0)),"")</f>
        <v>0</v>
      </c>
      <c r="R4" t="s">
        <v>19</v>
      </c>
      <c r="S4">
        <v>1</v>
      </c>
      <c r="T4">
        <f>SUMPRODUCT((($C$4:$C$9=$R$4)+($G$4:$G$9=$R$4))*--($D$4:$D$9&lt;&gt;"")*--($F$4:$F$9&lt;&gt;""))</f>
        <v>0</v>
      </c>
      <c r="U4">
        <f>SUMPRODUCT(($C$4:$C$9=$R$4)*--($D$4:$D$9&gt;$F$4:$F$9)*--($D$4:$D$9&lt;&gt;"")*--($F$4:$F$9&lt;&gt;""))+SUMPRODUCT(($G$4:$G$9=$R$4)*--($F$4:$F$9&gt;$D$4:$D$9)*--($D$4:$D$9&lt;&gt;"")*--($F$4:$F$9&lt;&gt;""))</f>
        <v>0</v>
      </c>
      <c r="V4">
        <f>SUMPRODUCT((($C$4:$C$9=$R$4)+($G$4:$G$9=$R$4))*--($D$4:$D$9=$F$4:$F$9)*--($D$4:$D$9&lt;&gt;"")*--($F$4:$F$9&lt;&gt;""))</f>
        <v>0</v>
      </c>
      <c r="W4">
        <f>T4-U4-V4</f>
        <v>0</v>
      </c>
      <c r="X4">
        <f>SUMPRODUCT(($C$4:$C$9=$R$4)*$D$4:$D$9*--($D$4:$D$9&lt;&gt;"")*--($F$4:$F$9&lt;&gt;""))+SUMPRODUCT(($G$4:$G$9=$R$4)*$F$4:$F$9*--($D$4:$D$9&lt;&gt;"")*--($F$4:$F$9&lt;&gt;""))</f>
        <v>0</v>
      </c>
      <c r="Y4">
        <f>SUMPRODUCT(($C$4:$C$9=$R$4)*$F$4:$F$9*--($D$4:$D$9&lt;&gt;"")*--($F$4:$F$9&lt;&gt;""))+SUMPRODUCT(($G$4:$G$9=$R$4)*$D$4:$D$9*--($D$4:$D$9&lt;&gt;"")*--($F$4:$F$9&lt;&gt;""))</f>
        <v>0</v>
      </c>
      <c r="Z4">
        <f>X4-Y4</f>
        <v>0</v>
      </c>
      <c r="AA4">
        <f>U4*3+V4</f>
        <v>0</v>
      </c>
      <c r="AB4">
        <f>AA4*1000000+Z4*10000+X4*100+(5-S4)</f>
        <v>4</v>
      </c>
    </row>
    <row r="5" spans="1:28" ht="20.100000000000001" customHeight="1">
      <c r="A5" s="1" t="s">
        <v>21</v>
      </c>
      <c r="B5" s="1" t="s">
        <v>22</v>
      </c>
      <c r="C5" s="2" t="s">
        <v>23</v>
      </c>
      <c r="D5" s="3"/>
      <c r="E5" s="4" t="s">
        <v>7</v>
      </c>
      <c r="F5" s="3"/>
      <c r="G5" s="2" t="s">
        <v>24</v>
      </c>
      <c r="H5" s="2"/>
      <c r="I5" s="1">
        <v>2</v>
      </c>
      <c r="J5" s="2" t="str">
        <f>IFERROR(INDEX($R$4:$R$7,MATCH(LARGE($AB$4:$AB$7,2),$AB$4:$AB$7,0)),"")</f>
        <v>Südafrika</v>
      </c>
      <c r="K5" s="1">
        <f>IFERROR(INDEX($T$4:$T$7,MATCH(LARGE($AB$4:$AB$7,2),$AB$4:$AB$7,0)),"")</f>
        <v>0</v>
      </c>
      <c r="L5" s="1">
        <f>IFERROR(INDEX($U$4:$U$7,MATCH(LARGE($AB$4:$AB$7,2),$AB$4:$AB$7,0)),"")</f>
        <v>0</v>
      </c>
      <c r="M5" s="1">
        <f>IFERROR(INDEX($V$4:$V$7,MATCH(LARGE($AB$4:$AB$7,2),$AB$4:$AB$7,0)),"")</f>
        <v>0</v>
      </c>
      <c r="N5" s="1">
        <f>IFERROR(INDEX($W$4:$W$7,MATCH(LARGE($AB$4:$AB$7,2),$AB$4:$AB$7,0)),"")</f>
        <v>0</v>
      </c>
      <c r="O5" s="1" t="str">
        <f>IFERROR(INDEX($X$4:$X$7,MATCH(LARGE($AB$4:$AB$7,2),$AB$4:$AB$7,0))&amp;":"&amp;INDEX($Y$4:$Y$7,MATCH(LARGE($AB$4:$AB$7,2),$AB$4:$AB$7,0)),"")</f>
        <v>0:0</v>
      </c>
      <c r="P5" s="1">
        <f>IFERROR(INDEX($Z$4:$Z$7,MATCH(LARGE($AB$4:$AB$7,2),$AB$4:$AB$7,0)),"")</f>
        <v>0</v>
      </c>
      <c r="Q5" s="1">
        <f>IFERROR(INDEX($AA$4:$AA$7,MATCH(LARGE($AB$4:$AB$7,2),$AB$4:$AB$7,0)),"")</f>
        <v>0</v>
      </c>
      <c r="R5" t="s">
        <v>20</v>
      </c>
      <c r="S5">
        <v>2</v>
      </c>
      <c r="T5">
        <f>SUMPRODUCT((($C$4:$C$9=$R$5)+($G$4:$G$9=$R$5))*--($D$4:$D$9&lt;&gt;"")*--($F$4:$F$9&lt;&gt;""))</f>
        <v>0</v>
      </c>
      <c r="U5">
        <f>SUMPRODUCT(($C$4:$C$9=$R$5)*--($D$4:$D$9&gt;$F$4:$F$9)*--($D$4:$D$9&lt;&gt;"")*--($F$4:$F$9&lt;&gt;""))+SUMPRODUCT(($G$4:$G$9=$R$5)*--($F$4:$F$9&gt;$D$4:$D$9)*--($D$4:$D$9&lt;&gt;"")*--($F$4:$F$9&lt;&gt;""))</f>
        <v>0</v>
      </c>
      <c r="V5">
        <f>SUMPRODUCT((($C$4:$C$9=$R$5)+($G$4:$G$9=$R$5))*--($D$4:$D$9=$F$4:$F$9)*--($D$4:$D$9&lt;&gt;"")*--($F$4:$F$9&lt;&gt;""))</f>
        <v>0</v>
      </c>
      <c r="W5">
        <f>T5-U5-V5</f>
        <v>0</v>
      </c>
      <c r="X5">
        <f>SUMPRODUCT(($C$4:$C$9=$R$5)*$D$4:$D$9*--($D$4:$D$9&lt;&gt;"")*--($F$4:$F$9&lt;&gt;""))+SUMPRODUCT(($G$4:$G$9=$R$5)*$F$4:$F$9*--($D$4:$D$9&lt;&gt;"")*--($F$4:$F$9&lt;&gt;""))</f>
        <v>0</v>
      </c>
      <c r="Y5">
        <f>SUMPRODUCT(($C$4:$C$9=$R$5)*$F$4:$F$9*--($D$4:$D$9&lt;&gt;"")*--($F$4:$F$9&lt;&gt;""))+SUMPRODUCT(($G$4:$G$9=$R$5)*$D$4:$D$9*--($D$4:$D$9&lt;&gt;"")*--($F$4:$F$9&lt;&gt;""))</f>
        <v>0</v>
      </c>
      <c r="Z5">
        <f>X5-Y5</f>
        <v>0</v>
      </c>
      <c r="AA5">
        <f>U5*3+V5</f>
        <v>0</v>
      </c>
      <c r="AB5">
        <f>AA5*1000000+Z5*10000+X5*100+(5-S5)</f>
        <v>3</v>
      </c>
    </row>
    <row r="6" spans="1:28" ht="20.100000000000001" customHeight="1">
      <c r="A6" s="1" t="s">
        <v>25</v>
      </c>
      <c r="B6" s="1" t="s">
        <v>26</v>
      </c>
      <c r="C6" s="2" t="s">
        <v>24</v>
      </c>
      <c r="D6" s="3"/>
      <c r="E6" s="4" t="s">
        <v>7</v>
      </c>
      <c r="F6" s="3"/>
      <c r="G6" s="2" t="s">
        <v>20</v>
      </c>
      <c r="H6" s="2"/>
      <c r="I6" s="1">
        <v>3</v>
      </c>
      <c r="J6" s="2" t="str">
        <f>IFERROR(INDEX($R$4:$R$7,MATCH(LARGE($AB$4:$AB$7,3),$AB$4:$AB$7,0)),"")</f>
        <v>Südkorea</v>
      </c>
      <c r="K6" s="1">
        <f>IFERROR(INDEX($T$4:$T$7,MATCH(LARGE($AB$4:$AB$7,3),$AB$4:$AB$7,0)),"")</f>
        <v>0</v>
      </c>
      <c r="L6" s="1">
        <f>IFERROR(INDEX($U$4:$U$7,MATCH(LARGE($AB$4:$AB$7,3),$AB$4:$AB$7,0)),"")</f>
        <v>0</v>
      </c>
      <c r="M6" s="1">
        <f>IFERROR(INDEX($V$4:$V$7,MATCH(LARGE($AB$4:$AB$7,3),$AB$4:$AB$7,0)),"")</f>
        <v>0</v>
      </c>
      <c r="N6" s="1">
        <f>IFERROR(INDEX($W$4:$W$7,MATCH(LARGE($AB$4:$AB$7,3),$AB$4:$AB$7,0)),"")</f>
        <v>0</v>
      </c>
      <c r="O6" s="1" t="str">
        <f>IFERROR(INDEX($X$4:$X$7,MATCH(LARGE($AB$4:$AB$7,3),$AB$4:$AB$7,0))&amp;":"&amp;INDEX($Y$4:$Y$7,MATCH(LARGE($AB$4:$AB$7,3),$AB$4:$AB$7,0)),"")</f>
        <v>0:0</v>
      </c>
      <c r="P6" s="1">
        <f>IFERROR(INDEX($Z$4:$Z$7,MATCH(LARGE($AB$4:$AB$7,3),$AB$4:$AB$7,0)),"")</f>
        <v>0</v>
      </c>
      <c r="Q6" s="1">
        <f>IFERROR(INDEX($AA$4:$AA$7,MATCH(LARGE($AB$4:$AB$7,3),$AB$4:$AB$7,0)),"")</f>
        <v>0</v>
      </c>
      <c r="R6" t="s">
        <v>23</v>
      </c>
      <c r="S6">
        <v>3</v>
      </c>
      <c r="T6">
        <f>SUMPRODUCT((($C$4:$C$9=$R$6)+($G$4:$G$9=$R$6))*--($D$4:$D$9&lt;&gt;"")*--($F$4:$F$9&lt;&gt;""))</f>
        <v>0</v>
      </c>
      <c r="U6">
        <f>SUMPRODUCT(($C$4:$C$9=$R$6)*--($D$4:$D$9&gt;$F$4:$F$9)*--($D$4:$D$9&lt;&gt;"")*--($F$4:$F$9&lt;&gt;""))+SUMPRODUCT(($G$4:$G$9=$R$6)*--($F$4:$F$9&gt;$D$4:$D$9)*--($D$4:$D$9&lt;&gt;"")*--($F$4:$F$9&lt;&gt;""))</f>
        <v>0</v>
      </c>
      <c r="V6">
        <f>SUMPRODUCT((($C$4:$C$9=$R$6)+($G$4:$G$9=$R$6))*--($D$4:$D$9=$F$4:$F$9)*--($D$4:$D$9&lt;&gt;"")*--($F$4:$F$9&lt;&gt;""))</f>
        <v>0</v>
      </c>
      <c r="W6">
        <f>T6-U6-V6</f>
        <v>0</v>
      </c>
      <c r="X6">
        <f>SUMPRODUCT(($C$4:$C$9=$R$6)*$D$4:$D$9*--($D$4:$D$9&lt;&gt;"")*--($F$4:$F$9&lt;&gt;""))+SUMPRODUCT(($G$4:$G$9=$R$6)*$F$4:$F$9*--($D$4:$D$9&lt;&gt;"")*--($F$4:$F$9&lt;&gt;""))</f>
        <v>0</v>
      </c>
      <c r="Y6">
        <f>SUMPRODUCT(($C$4:$C$9=$R$6)*$F$4:$F$9*--($D$4:$D$9&lt;&gt;"")*--($F$4:$F$9&lt;&gt;""))+SUMPRODUCT(($G$4:$G$9=$R$6)*$D$4:$D$9*--($D$4:$D$9&lt;&gt;"")*--($F$4:$F$9&lt;&gt;""))</f>
        <v>0</v>
      </c>
      <c r="Z6">
        <f>X6-Y6</f>
        <v>0</v>
      </c>
      <c r="AA6">
        <f>U6*3+V6</f>
        <v>0</v>
      </c>
      <c r="AB6">
        <f>AA6*1000000+Z6*10000+X6*100+(5-S6)</f>
        <v>2</v>
      </c>
    </row>
    <row r="7" spans="1:28" ht="20.100000000000001" customHeight="1">
      <c r="A7" s="1" t="s">
        <v>27</v>
      </c>
      <c r="B7" s="1" t="s">
        <v>28</v>
      </c>
      <c r="C7" s="2" t="s">
        <v>19</v>
      </c>
      <c r="D7" s="3"/>
      <c r="E7" s="4" t="s">
        <v>7</v>
      </c>
      <c r="F7" s="3"/>
      <c r="G7" s="2" t="s">
        <v>23</v>
      </c>
      <c r="H7" s="2"/>
      <c r="I7" s="1">
        <v>4</v>
      </c>
      <c r="J7" s="2" t="str">
        <f>IFERROR(INDEX($R$4:$R$7,MATCH(LARGE($AB$4:$AB$7,4),$AB$4:$AB$7,0)),"")</f>
        <v>Tschechien</v>
      </c>
      <c r="K7" s="1">
        <f>IFERROR(INDEX($T$4:$T$7,MATCH(LARGE($AB$4:$AB$7,4),$AB$4:$AB$7,0)),"")</f>
        <v>0</v>
      </c>
      <c r="L7" s="1">
        <f>IFERROR(INDEX($U$4:$U$7,MATCH(LARGE($AB$4:$AB$7,4),$AB$4:$AB$7,0)),"")</f>
        <v>0</v>
      </c>
      <c r="M7" s="1">
        <f>IFERROR(INDEX($V$4:$V$7,MATCH(LARGE($AB$4:$AB$7,4),$AB$4:$AB$7,0)),"")</f>
        <v>0</v>
      </c>
      <c r="N7" s="1">
        <f>IFERROR(INDEX($W$4:$W$7,MATCH(LARGE($AB$4:$AB$7,4),$AB$4:$AB$7,0)),"")</f>
        <v>0</v>
      </c>
      <c r="O7" s="1" t="str">
        <f>IFERROR(INDEX($X$4:$X$7,MATCH(LARGE($AB$4:$AB$7,4),$AB$4:$AB$7,0))&amp;":"&amp;INDEX($Y$4:$Y$7,MATCH(LARGE($AB$4:$AB$7,4),$AB$4:$AB$7,0)),"")</f>
        <v>0:0</v>
      </c>
      <c r="P7" s="1">
        <f>IFERROR(INDEX($Z$4:$Z$7,MATCH(LARGE($AB$4:$AB$7,4),$AB$4:$AB$7,0)),"")</f>
        <v>0</v>
      </c>
      <c r="Q7" s="1">
        <f>IFERROR(INDEX($AA$4:$AA$7,MATCH(LARGE($AB$4:$AB$7,4),$AB$4:$AB$7,0)),"")</f>
        <v>0</v>
      </c>
      <c r="R7" t="s">
        <v>24</v>
      </c>
      <c r="S7">
        <v>4</v>
      </c>
      <c r="T7">
        <f>SUMPRODUCT((($C$4:$C$9=$R$7)+($G$4:$G$9=$R$7))*--($D$4:$D$9&lt;&gt;"")*--($F$4:$F$9&lt;&gt;""))</f>
        <v>0</v>
      </c>
      <c r="U7">
        <f>SUMPRODUCT(($C$4:$C$9=$R$7)*--($D$4:$D$9&gt;$F$4:$F$9)*--($D$4:$D$9&lt;&gt;"")*--($F$4:$F$9&lt;&gt;""))+SUMPRODUCT(($G$4:$G$9=$R$7)*--($F$4:$F$9&gt;$D$4:$D$9)*--($D$4:$D$9&lt;&gt;"")*--($F$4:$F$9&lt;&gt;""))</f>
        <v>0</v>
      </c>
      <c r="V7">
        <f>SUMPRODUCT((($C$4:$C$9=$R$7)+($G$4:$G$9=$R$7))*--($D$4:$D$9=$F$4:$F$9)*--($D$4:$D$9&lt;&gt;"")*--($F$4:$F$9&lt;&gt;""))</f>
        <v>0</v>
      </c>
      <c r="W7">
        <f>T7-U7-V7</f>
        <v>0</v>
      </c>
      <c r="X7">
        <f>SUMPRODUCT(($C$4:$C$9=$R$7)*$D$4:$D$9*--($D$4:$D$9&lt;&gt;"")*--($F$4:$F$9&lt;&gt;""))+SUMPRODUCT(($G$4:$G$9=$R$7)*$F$4:$F$9*--($D$4:$D$9&lt;&gt;"")*--($F$4:$F$9&lt;&gt;""))</f>
        <v>0</v>
      </c>
      <c r="Y7">
        <f>SUMPRODUCT(($C$4:$C$9=$R$7)*$F$4:$F$9*--($D$4:$D$9&lt;&gt;"")*--($F$4:$F$9&lt;&gt;""))+SUMPRODUCT(($G$4:$G$9=$R$7)*$D$4:$D$9*--($D$4:$D$9&lt;&gt;"")*--($F$4:$F$9&lt;&gt;""))</f>
        <v>0</v>
      </c>
      <c r="Z7">
        <f>X7-Y7</f>
        <v>0</v>
      </c>
      <c r="AA7">
        <f>U7*3+V7</f>
        <v>0</v>
      </c>
      <c r="AB7">
        <f>AA7*1000000+Z7*10000+X7*100+(5-S7)</f>
        <v>1</v>
      </c>
    </row>
    <row r="8" spans="1:28" ht="20.100000000000001" customHeight="1">
      <c r="A8" s="1" t="s">
        <v>29</v>
      </c>
      <c r="B8" s="1" t="s">
        <v>28</v>
      </c>
      <c r="C8" s="2" t="s">
        <v>24</v>
      </c>
      <c r="D8" s="3"/>
      <c r="E8" s="4" t="s">
        <v>7</v>
      </c>
      <c r="F8" s="3"/>
      <c r="G8" s="2" t="s">
        <v>19</v>
      </c>
      <c r="H8" s="2"/>
    </row>
    <row r="9" spans="1:28" ht="20.100000000000001" customHeight="1">
      <c r="A9" s="1" t="s">
        <v>29</v>
      </c>
      <c r="B9" s="1" t="s">
        <v>28</v>
      </c>
      <c r="C9" s="2" t="s">
        <v>20</v>
      </c>
      <c r="D9" s="3"/>
      <c r="E9" s="4" t="s">
        <v>7</v>
      </c>
      <c r="F9" s="3"/>
      <c r="G9" s="2" t="s">
        <v>23</v>
      </c>
      <c r="H9" s="2"/>
    </row>
    <row r="10" spans="1:28" ht="5.0999999999999996" customHeight="1"/>
    <row r="11" spans="1:28" ht="20.100000000000001" customHeight="1">
      <c r="A11" s="58" t="s">
        <v>30</v>
      </c>
      <c r="B11" s="59"/>
      <c r="C11" s="59"/>
      <c r="D11" s="59"/>
      <c r="E11" s="59"/>
      <c r="F11" s="59"/>
      <c r="G11" s="59"/>
      <c r="H11" s="60"/>
      <c r="I11" s="58" t="s">
        <v>31</v>
      </c>
      <c r="J11" s="59"/>
      <c r="K11" s="59"/>
      <c r="L11" s="59"/>
      <c r="M11" s="59"/>
      <c r="N11" s="59"/>
      <c r="O11" s="59"/>
      <c r="P11" s="59"/>
      <c r="Q11" s="60"/>
    </row>
    <row r="12" spans="1:28" ht="20.100000000000001" customHeight="1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6</v>
      </c>
      <c r="G12" s="7" t="s">
        <v>8</v>
      </c>
      <c r="H12" s="7"/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7" t="s">
        <v>14</v>
      </c>
      <c r="O12" s="7" t="s">
        <v>6</v>
      </c>
      <c r="P12" s="7" t="s">
        <v>15</v>
      </c>
      <c r="Q12" s="7" t="s">
        <v>16</v>
      </c>
    </row>
    <row r="13" spans="1:28" ht="20.100000000000001" customHeight="1">
      <c r="A13" s="1" t="s">
        <v>21</v>
      </c>
      <c r="B13" s="1" t="s">
        <v>18</v>
      </c>
      <c r="C13" s="2" t="s">
        <v>32</v>
      </c>
      <c r="D13" s="3"/>
      <c r="E13" s="4" t="s">
        <v>7</v>
      </c>
      <c r="F13" s="3"/>
      <c r="G13" s="2" t="s">
        <v>33</v>
      </c>
      <c r="H13" s="2"/>
      <c r="I13" s="1">
        <v>1</v>
      </c>
      <c r="J13" s="2" t="str">
        <f>IFERROR(INDEX($R$13:$R$16,MATCH(LARGE($AB$13:$AB$16,1),$AB$13:$AB$16,0)),"")</f>
        <v>Kanada</v>
      </c>
      <c r="K13" s="1">
        <f>IFERROR(INDEX($T$13:$T$16,MATCH(LARGE($AB$13:$AB$16,1),$AB$13:$AB$16,0)),"")</f>
        <v>0</v>
      </c>
      <c r="L13" s="1">
        <f>IFERROR(INDEX($U$13:$U$16,MATCH(LARGE($AB$13:$AB$16,1),$AB$13:$AB$16,0)),"")</f>
        <v>0</v>
      </c>
      <c r="M13" s="1">
        <f>IFERROR(INDEX($V$13:$V$16,MATCH(LARGE($AB$13:$AB$16,1),$AB$13:$AB$16,0)),"")</f>
        <v>0</v>
      </c>
      <c r="N13" s="1">
        <f>IFERROR(INDEX($W$13:$W$16,MATCH(LARGE($AB$13:$AB$16,1),$AB$13:$AB$16,0)),"")</f>
        <v>0</v>
      </c>
      <c r="O13" s="1" t="str">
        <f>IFERROR(INDEX($X$13:$X$16,MATCH(LARGE($AB$13:$AB$16,1),$AB$13:$AB$16,0))&amp;":"&amp;INDEX($Y$13:$Y$16,MATCH(LARGE($AB$13:$AB$16,1),$AB$13:$AB$16,0)),"")</f>
        <v>0:0</v>
      </c>
      <c r="P13" s="1">
        <f>IFERROR(INDEX($Z$13:$Z$16,MATCH(LARGE($AB$13:$AB$16,1),$AB$13:$AB$16,0)),"")</f>
        <v>0</v>
      </c>
      <c r="Q13" s="1">
        <f>IFERROR(INDEX($AA$13:$AA$16,MATCH(LARGE($AB$13:$AB$16,1),$AB$13:$AB$16,0)),"")</f>
        <v>0</v>
      </c>
      <c r="R13" t="s">
        <v>32</v>
      </c>
      <c r="S13">
        <v>1</v>
      </c>
      <c r="T13">
        <f>SUMPRODUCT((($C$13:$C$18=$R$13)+($G$13:$G$18=$R$13))*--($D$13:$D$18&lt;&gt;"")*--($F$13:$F$18&lt;&gt;""))</f>
        <v>0</v>
      </c>
      <c r="U13">
        <f>SUMPRODUCT(($C$13:$C$18=$R$13)*--($D$13:$D$18&gt;$F$13:$F$18)*--($D$13:$D$18&lt;&gt;"")*--($F$13:$F$18&lt;&gt;""))+SUMPRODUCT(($G$13:$G$18=$R$13)*--($F$13:$F$18&gt;$D$13:$D$18)*--($D$13:$D$18&lt;&gt;"")*--($F$13:$F$18&lt;&gt;""))</f>
        <v>0</v>
      </c>
      <c r="V13">
        <f>SUMPRODUCT((($C$13:$C$18=$R$13)+($G$13:$G$18=$R$13))*--($D$13:$D$18=$F$13:$F$18)*--($D$13:$D$18&lt;&gt;"")*--($F$13:$F$18&lt;&gt;""))</f>
        <v>0</v>
      </c>
      <c r="W13">
        <f>T13-U13-V13</f>
        <v>0</v>
      </c>
      <c r="X13">
        <f>SUMPRODUCT(($C$13:$C$18=$R$13)*$D$13:$D$18*--($D$13:$D$18&lt;&gt;"")*--($F$13:$F$18&lt;&gt;""))+SUMPRODUCT(($G$13:$G$18=$R$13)*$F$13:$F$18*--($D$13:$D$18&lt;&gt;"")*--($F$13:$F$18&lt;&gt;""))</f>
        <v>0</v>
      </c>
      <c r="Y13">
        <f>SUMPRODUCT(($C$13:$C$18=$R$13)*$F$13:$F$18*--($D$13:$D$18&lt;&gt;"")*--($F$13:$F$18&lt;&gt;""))+SUMPRODUCT(($G$13:$G$18=$R$13)*$D$13:$D$18*--($D$13:$D$18&lt;&gt;"")*--($F$13:$F$18&lt;&gt;""))</f>
        <v>0</v>
      </c>
      <c r="Z13">
        <f>X13-Y13</f>
        <v>0</v>
      </c>
      <c r="AA13">
        <f>U13*3+V13</f>
        <v>0</v>
      </c>
      <c r="AB13">
        <f>AA13*1000000+Z13*10000+X13*100+(5-S13)</f>
        <v>4</v>
      </c>
    </row>
    <row r="14" spans="1:28" ht="20.100000000000001" customHeight="1">
      <c r="A14" s="1" t="s">
        <v>34</v>
      </c>
      <c r="B14" s="1" t="s">
        <v>18</v>
      </c>
      <c r="C14" s="2" t="s">
        <v>35</v>
      </c>
      <c r="D14" s="3"/>
      <c r="E14" s="4" t="s">
        <v>7</v>
      </c>
      <c r="F14" s="3"/>
      <c r="G14" s="2" t="s">
        <v>36</v>
      </c>
      <c r="H14" s="2"/>
      <c r="I14" s="1">
        <v>2</v>
      </c>
      <c r="J14" s="2" t="str">
        <f>IFERROR(INDEX($R$13:$R$16,MATCH(LARGE($AB$13:$AB$16,2),$AB$13:$AB$16,0)),"")</f>
        <v>Bosnien &amp; Herzegowina</v>
      </c>
      <c r="K14" s="1">
        <f>IFERROR(INDEX($T$13:$T$16,MATCH(LARGE($AB$13:$AB$16,2),$AB$13:$AB$16,0)),"")</f>
        <v>0</v>
      </c>
      <c r="L14" s="1">
        <f>IFERROR(INDEX($U$13:$U$16,MATCH(LARGE($AB$13:$AB$16,2),$AB$13:$AB$16,0)),"")</f>
        <v>0</v>
      </c>
      <c r="M14" s="1">
        <f>IFERROR(INDEX($V$13:$V$16,MATCH(LARGE($AB$13:$AB$16,2),$AB$13:$AB$16,0)),"")</f>
        <v>0</v>
      </c>
      <c r="N14" s="1">
        <f>IFERROR(INDEX($W$13:$W$16,MATCH(LARGE($AB$13:$AB$16,2),$AB$13:$AB$16,0)),"")</f>
        <v>0</v>
      </c>
      <c r="O14" s="1" t="str">
        <f>IFERROR(INDEX($X$13:$X$16,MATCH(LARGE($AB$13:$AB$16,2),$AB$13:$AB$16,0))&amp;":"&amp;INDEX($Y$13:$Y$16,MATCH(LARGE($AB$13:$AB$16,2),$AB$13:$AB$16,0)),"")</f>
        <v>0:0</v>
      </c>
      <c r="P14" s="1">
        <f>IFERROR(INDEX($Z$13:$Z$16,MATCH(LARGE($AB$13:$AB$16,2),$AB$13:$AB$16,0)),"")</f>
        <v>0</v>
      </c>
      <c r="Q14" s="1">
        <f>IFERROR(INDEX($AA$13:$AA$16,MATCH(LARGE($AB$13:$AB$16,2),$AB$13:$AB$16,0)),"")</f>
        <v>0</v>
      </c>
      <c r="R14" t="s">
        <v>33</v>
      </c>
      <c r="S14">
        <v>2</v>
      </c>
      <c r="T14">
        <f>SUMPRODUCT((($C$13:$C$18=$R$14)+($G$13:$G$18=$R$14))*--($D$13:$D$18&lt;&gt;"")*--($F$13:$F$18&lt;&gt;""))</f>
        <v>0</v>
      </c>
      <c r="U14">
        <f>SUMPRODUCT(($C$13:$C$18=$R$14)*--($D$13:$D$18&gt;$F$13:$F$18)*--($D$13:$D$18&lt;&gt;"")*--($F$13:$F$18&lt;&gt;""))+SUMPRODUCT(($G$13:$G$18=$R$14)*--($F$13:$F$18&gt;$D$13:$D$18)*--($D$13:$D$18&lt;&gt;"")*--($F$13:$F$18&lt;&gt;""))</f>
        <v>0</v>
      </c>
      <c r="V14">
        <f>SUMPRODUCT((($C$13:$C$18=$R$14)+($G$13:$G$18=$R$14))*--($D$13:$D$18=$F$13:$F$18)*--($D$13:$D$18&lt;&gt;"")*--($F$13:$F$18&lt;&gt;""))</f>
        <v>0</v>
      </c>
      <c r="W14">
        <f>T14-U14-V14</f>
        <v>0</v>
      </c>
      <c r="X14">
        <f>SUMPRODUCT(($C$13:$C$18=$R$14)*$D$13:$D$18*--($D$13:$D$18&lt;&gt;"")*--($F$13:$F$18&lt;&gt;""))+SUMPRODUCT(($G$13:$G$18=$R$14)*$F$13:$F$18*--($D$13:$D$18&lt;&gt;"")*--($F$13:$F$18&lt;&gt;""))</f>
        <v>0</v>
      </c>
      <c r="Y14">
        <f>SUMPRODUCT(($C$13:$C$18=$R$14)*$F$13:$F$18*--($D$13:$D$18&lt;&gt;"")*--($F$13:$F$18&lt;&gt;""))+SUMPRODUCT(($G$13:$G$18=$R$14)*$D$13:$D$18*--($D$13:$D$18&lt;&gt;"")*--($F$13:$F$18&lt;&gt;""))</f>
        <v>0</v>
      </c>
      <c r="Z14">
        <f>X14-Y14</f>
        <v>0</v>
      </c>
      <c r="AA14">
        <f>U14*3+V14</f>
        <v>0</v>
      </c>
      <c r="AB14">
        <f>AA14*1000000+Z14*10000+X14*100+(5-S14)</f>
        <v>3</v>
      </c>
    </row>
    <row r="15" spans="1:28" ht="20.100000000000001" customHeight="1">
      <c r="A15" s="1" t="s">
        <v>25</v>
      </c>
      <c r="B15" s="1" t="s">
        <v>18</v>
      </c>
      <c r="C15" s="2" t="s">
        <v>36</v>
      </c>
      <c r="D15" s="3"/>
      <c r="E15" s="4" t="s">
        <v>7</v>
      </c>
      <c r="F15" s="3"/>
      <c r="G15" s="2" t="s">
        <v>33</v>
      </c>
      <c r="H15" s="2"/>
      <c r="I15" s="1">
        <v>3</v>
      </c>
      <c r="J15" s="2" t="str">
        <f>IFERROR(INDEX($R$13:$R$16,MATCH(LARGE($AB$13:$AB$16,3),$AB$13:$AB$16,0)),"")</f>
        <v>Katar</v>
      </c>
      <c r="K15" s="1">
        <f>IFERROR(INDEX($T$13:$T$16,MATCH(LARGE($AB$13:$AB$16,3),$AB$13:$AB$16,0)),"")</f>
        <v>0</v>
      </c>
      <c r="L15" s="1">
        <f>IFERROR(INDEX($U$13:$U$16,MATCH(LARGE($AB$13:$AB$16,3),$AB$13:$AB$16,0)),"")</f>
        <v>0</v>
      </c>
      <c r="M15" s="1">
        <f>IFERROR(INDEX($V$13:$V$16,MATCH(LARGE($AB$13:$AB$16,3),$AB$13:$AB$16,0)),"")</f>
        <v>0</v>
      </c>
      <c r="N15" s="1">
        <f>IFERROR(INDEX($W$13:$W$16,MATCH(LARGE($AB$13:$AB$16,3),$AB$13:$AB$16,0)),"")</f>
        <v>0</v>
      </c>
      <c r="O15" s="1" t="str">
        <f>IFERROR(INDEX($X$13:$X$16,MATCH(LARGE($AB$13:$AB$16,3),$AB$13:$AB$16,0))&amp;":"&amp;INDEX($Y$13:$Y$16,MATCH(LARGE($AB$13:$AB$16,3),$AB$13:$AB$16,0)),"")</f>
        <v>0:0</v>
      </c>
      <c r="P15" s="1">
        <f>IFERROR(INDEX($Z$13:$Z$16,MATCH(LARGE($AB$13:$AB$16,3),$AB$13:$AB$16,0)),"")</f>
        <v>0</v>
      </c>
      <c r="Q15" s="1">
        <f>IFERROR(INDEX($AA$13:$AA$16,MATCH(LARGE($AB$13:$AB$16,3),$AB$13:$AB$16,0)),"")</f>
        <v>0</v>
      </c>
      <c r="R15" t="s">
        <v>35</v>
      </c>
      <c r="S15">
        <v>3</v>
      </c>
      <c r="T15">
        <f>SUMPRODUCT((($C$13:$C$18=$R$15)+($G$13:$G$18=$R$15))*--($D$13:$D$18&lt;&gt;"")*--($F$13:$F$18&lt;&gt;""))</f>
        <v>0</v>
      </c>
      <c r="U15">
        <f>SUMPRODUCT(($C$13:$C$18=$R$15)*--($D$13:$D$18&gt;$F$13:$F$18)*--($D$13:$D$18&lt;&gt;"")*--($F$13:$F$18&lt;&gt;""))+SUMPRODUCT(($G$13:$G$18=$R$15)*--($F$13:$F$18&gt;$D$13:$D$18)*--($D$13:$D$18&lt;&gt;"")*--($F$13:$F$18&lt;&gt;""))</f>
        <v>0</v>
      </c>
      <c r="V15">
        <f>SUMPRODUCT((($C$13:$C$18=$R$15)+($G$13:$G$18=$R$15))*--($D$13:$D$18=$F$13:$F$18)*--($D$13:$D$18&lt;&gt;"")*--($F$13:$F$18&lt;&gt;""))</f>
        <v>0</v>
      </c>
      <c r="W15">
        <f>T15-U15-V15</f>
        <v>0</v>
      </c>
      <c r="X15">
        <f>SUMPRODUCT(($C$13:$C$18=$R$15)*$D$13:$D$18*--($D$13:$D$18&lt;&gt;"")*--($F$13:$F$18&lt;&gt;""))+SUMPRODUCT(($G$13:$G$18=$R$15)*$F$13:$F$18*--($D$13:$D$18&lt;&gt;"")*--($F$13:$F$18&lt;&gt;""))</f>
        <v>0</v>
      </c>
      <c r="Y15">
        <f>SUMPRODUCT(($C$13:$C$18=$R$15)*$F$13:$F$18*--($D$13:$D$18&lt;&gt;"")*--($F$13:$F$18&lt;&gt;""))+SUMPRODUCT(($G$13:$G$18=$R$15)*$D$13:$D$18*--($D$13:$D$18&lt;&gt;"")*--($F$13:$F$18&lt;&gt;""))</f>
        <v>0</v>
      </c>
      <c r="Z15">
        <f>X15-Y15</f>
        <v>0</v>
      </c>
      <c r="AA15">
        <f>U15*3+V15</f>
        <v>0</v>
      </c>
      <c r="AB15">
        <f>AA15*1000000+Z15*10000+X15*100+(5-S15)</f>
        <v>2</v>
      </c>
    </row>
    <row r="16" spans="1:28" ht="20.100000000000001" customHeight="1">
      <c r="A16" s="1" t="s">
        <v>25</v>
      </c>
      <c r="B16" s="1" t="s">
        <v>37</v>
      </c>
      <c r="C16" s="2" t="s">
        <v>32</v>
      </c>
      <c r="D16" s="3"/>
      <c r="E16" s="4" t="s">
        <v>7</v>
      </c>
      <c r="F16" s="3"/>
      <c r="G16" s="2" t="s">
        <v>35</v>
      </c>
      <c r="H16" s="2"/>
      <c r="I16" s="1">
        <v>4</v>
      </c>
      <c r="J16" s="2" t="str">
        <f>IFERROR(INDEX($R$13:$R$16,MATCH(LARGE($AB$13:$AB$16,4),$AB$13:$AB$16,0)),"")</f>
        <v>Schweiz</v>
      </c>
      <c r="K16" s="1">
        <f>IFERROR(INDEX($T$13:$T$16,MATCH(LARGE($AB$13:$AB$16,4),$AB$13:$AB$16,0)),"")</f>
        <v>0</v>
      </c>
      <c r="L16" s="1">
        <f>IFERROR(INDEX($U$13:$U$16,MATCH(LARGE($AB$13:$AB$16,4),$AB$13:$AB$16,0)),"")</f>
        <v>0</v>
      </c>
      <c r="M16" s="1">
        <f>IFERROR(INDEX($V$13:$V$16,MATCH(LARGE($AB$13:$AB$16,4),$AB$13:$AB$16,0)),"")</f>
        <v>0</v>
      </c>
      <c r="N16" s="1">
        <f>IFERROR(INDEX($W$13:$W$16,MATCH(LARGE($AB$13:$AB$16,4),$AB$13:$AB$16,0)),"")</f>
        <v>0</v>
      </c>
      <c r="O16" s="1" t="str">
        <f>IFERROR(INDEX($X$13:$X$16,MATCH(LARGE($AB$13:$AB$16,4),$AB$13:$AB$16,0))&amp;":"&amp;INDEX($Y$13:$Y$16,MATCH(LARGE($AB$13:$AB$16,4),$AB$13:$AB$16,0)),"")</f>
        <v>0:0</v>
      </c>
      <c r="P16" s="1">
        <f>IFERROR(INDEX($Z$13:$Z$16,MATCH(LARGE($AB$13:$AB$16,4),$AB$13:$AB$16,0)),"")</f>
        <v>0</v>
      </c>
      <c r="Q16" s="1">
        <f>IFERROR(INDEX($AA$13:$AA$16,MATCH(LARGE($AB$13:$AB$16,4),$AB$13:$AB$16,0)),"")</f>
        <v>0</v>
      </c>
      <c r="R16" t="s">
        <v>36</v>
      </c>
      <c r="S16">
        <v>4</v>
      </c>
      <c r="T16">
        <f>SUMPRODUCT((($C$13:$C$18=$R$16)+($G$13:$G$18=$R$16))*--($D$13:$D$18&lt;&gt;"")*--($F$13:$F$18&lt;&gt;""))</f>
        <v>0</v>
      </c>
      <c r="U16">
        <f>SUMPRODUCT(($C$13:$C$18=$R$16)*--($D$13:$D$18&gt;$F$13:$F$18)*--($D$13:$D$18&lt;&gt;"")*--($F$13:$F$18&lt;&gt;""))+SUMPRODUCT(($G$13:$G$18=$R$16)*--($F$13:$F$18&gt;$D$13:$D$18)*--($D$13:$D$18&lt;&gt;"")*--($F$13:$F$18&lt;&gt;""))</f>
        <v>0</v>
      </c>
      <c r="V16">
        <f>SUMPRODUCT((($C$13:$C$18=$R$16)+($G$13:$G$18=$R$16))*--($D$13:$D$18=$F$13:$F$18)*--($D$13:$D$18&lt;&gt;"")*--($F$13:$F$18&lt;&gt;""))</f>
        <v>0</v>
      </c>
      <c r="W16">
        <f>T16-U16-V16</f>
        <v>0</v>
      </c>
      <c r="X16">
        <f>SUMPRODUCT(($C$13:$C$18=$R$16)*$D$13:$D$18*--($D$13:$D$18&lt;&gt;"")*--($F$13:$F$18&lt;&gt;""))+SUMPRODUCT(($G$13:$G$18=$R$16)*$F$13:$F$18*--($D$13:$D$18&lt;&gt;"")*--($F$13:$F$18&lt;&gt;""))</f>
        <v>0</v>
      </c>
      <c r="Y16">
        <f>SUMPRODUCT(($C$13:$C$18=$R$16)*$F$13:$F$18*--($D$13:$D$18&lt;&gt;"")*--($F$13:$F$18&lt;&gt;""))+SUMPRODUCT(($G$13:$G$18=$R$16)*$D$13:$D$18*--($D$13:$D$18&lt;&gt;"")*--($F$13:$F$18&lt;&gt;""))</f>
        <v>0</v>
      </c>
      <c r="Z16">
        <f>X16-Y16</f>
        <v>0</v>
      </c>
      <c r="AA16">
        <f>U16*3+V16</f>
        <v>0</v>
      </c>
      <c r="AB16">
        <f>AA16*1000000+Z16*10000+X16*100+(5-S16)</f>
        <v>1</v>
      </c>
    </row>
    <row r="17" spans="1:28" ht="20.100000000000001" customHeight="1">
      <c r="A17" s="1" t="s">
        <v>38</v>
      </c>
      <c r="B17" s="1" t="s">
        <v>18</v>
      </c>
      <c r="C17" s="2" t="s">
        <v>36</v>
      </c>
      <c r="D17" s="3"/>
      <c r="E17" s="4" t="s">
        <v>7</v>
      </c>
      <c r="F17" s="3"/>
      <c r="G17" s="2" t="s">
        <v>32</v>
      </c>
      <c r="H17" s="2"/>
    </row>
    <row r="18" spans="1:28" ht="20.100000000000001" customHeight="1">
      <c r="A18" s="1" t="s">
        <v>38</v>
      </c>
      <c r="B18" s="1" t="s">
        <v>18</v>
      </c>
      <c r="C18" s="2" t="s">
        <v>33</v>
      </c>
      <c r="D18" s="3"/>
      <c r="E18" s="4" t="s">
        <v>7</v>
      </c>
      <c r="F18" s="3"/>
      <c r="G18" s="2" t="s">
        <v>35</v>
      </c>
      <c r="H18" s="2"/>
    </row>
    <row r="19" spans="1:28" ht="5.0999999999999996" customHeight="1"/>
    <row r="20" spans="1:28" ht="20.100000000000001" customHeight="1">
      <c r="A20" s="58" t="s">
        <v>39</v>
      </c>
      <c r="B20" s="59"/>
      <c r="C20" s="59"/>
      <c r="D20" s="59"/>
      <c r="E20" s="59"/>
      <c r="F20" s="59"/>
      <c r="G20" s="59"/>
      <c r="H20" s="60"/>
      <c r="I20" s="58" t="s">
        <v>40</v>
      </c>
      <c r="J20" s="59"/>
      <c r="K20" s="59"/>
      <c r="L20" s="59"/>
      <c r="M20" s="59"/>
      <c r="N20" s="59"/>
      <c r="O20" s="59"/>
      <c r="P20" s="59"/>
      <c r="Q20" s="60"/>
    </row>
    <row r="21" spans="1:28" ht="20.100000000000001" customHeight="1">
      <c r="A21" s="7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7" t="s">
        <v>6</v>
      </c>
      <c r="G21" s="7" t="s">
        <v>8</v>
      </c>
      <c r="H21" s="7"/>
      <c r="I21" s="7" t="s">
        <v>9</v>
      </c>
      <c r="J21" s="7" t="s">
        <v>10</v>
      </c>
      <c r="K21" s="7" t="s">
        <v>11</v>
      </c>
      <c r="L21" s="7" t="s">
        <v>12</v>
      </c>
      <c r="M21" s="7" t="s">
        <v>13</v>
      </c>
      <c r="N21" s="7" t="s">
        <v>14</v>
      </c>
      <c r="O21" s="7" t="s">
        <v>6</v>
      </c>
      <c r="P21" s="7" t="s">
        <v>15</v>
      </c>
      <c r="Q21" s="7" t="s">
        <v>16</v>
      </c>
    </row>
    <row r="22" spans="1:28" ht="20.100000000000001" customHeight="1">
      <c r="A22" s="1" t="s">
        <v>34</v>
      </c>
      <c r="B22" s="1" t="s">
        <v>37</v>
      </c>
      <c r="C22" s="2" t="s">
        <v>41</v>
      </c>
      <c r="D22" s="3"/>
      <c r="E22" s="4" t="s">
        <v>7</v>
      </c>
      <c r="F22" s="3"/>
      <c r="G22" s="2" t="s">
        <v>42</v>
      </c>
      <c r="H22" s="2"/>
      <c r="I22" s="1">
        <v>1</v>
      </c>
      <c r="J22" s="2" t="str">
        <f>IFERROR(INDEX($R$22:$R$25,MATCH(LARGE($AB$22:$AB$25,1),$AB$22:$AB$25,0)),"")</f>
        <v>Brasilien</v>
      </c>
      <c r="K22" s="1">
        <f>IFERROR(INDEX($T$22:$T$25,MATCH(LARGE($AB$22:$AB$25,1),$AB$22:$AB$25,0)),"")</f>
        <v>0</v>
      </c>
      <c r="L22" s="1">
        <f>IFERROR(INDEX($U$22:$U$25,MATCH(LARGE($AB$22:$AB$25,1),$AB$22:$AB$25,0)),"")</f>
        <v>0</v>
      </c>
      <c r="M22" s="1">
        <f>IFERROR(INDEX($V$22:$V$25,MATCH(LARGE($AB$22:$AB$25,1),$AB$22:$AB$25,0)),"")</f>
        <v>0</v>
      </c>
      <c r="N22" s="1">
        <f>IFERROR(INDEX($W$22:$W$25,MATCH(LARGE($AB$22:$AB$25,1),$AB$22:$AB$25,0)),"")</f>
        <v>0</v>
      </c>
      <c r="O22" s="1" t="str">
        <f>IFERROR(INDEX($X$22:$X$25,MATCH(LARGE($AB$22:$AB$25,1),$AB$22:$AB$25,0))&amp;":"&amp;INDEX($Y$22:$Y$25,MATCH(LARGE($AB$22:$AB$25,1),$AB$22:$AB$25,0)),"")</f>
        <v>0:0</v>
      </c>
      <c r="P22" s="1">
        <f>IFERROR(INDEX($Z$22:$Z$25,MATCH(LARGE($AB$22:$AB$25,1),$AB$22:$AB$25,0)),"")</f>
        <v>0</v>
      </c>
      <c r="Q22" s="1">
        <f>IFERROR(INDEX($AA$22:$AA$25,MATCH(LARGE($AB$22:$AB$25,1),$AB$22:$AB$25,0)),"")</f>
        <v>0</v>
      </c>
      <c r="R22" t="s">
        <v>41</v>
      </c>
      <c r="S22">
        <v>1</v>
      </c>
      <c r="T22">
        <f>SUMPRODUCT((($C$22:$C$27=$R$22)+($G$22:$G$27=$R$22))*--($D$22:$D$27&lt;&gt;"")*--($F$22:$F$27&lt;&gt;""))</f>
        <v>0</v>
      </c>
      <c r="U22">
        <f>SUMPRODUCT(($C$22:$C$27=$R$22)*--($D$22:$D$27&gt;$F$22:$F$27)*--($D$22:$D$27&lt;&gt;"")*--($F$22:$F$27&lt;&gt;""))+SUMPRODUCT(($G$22:$G$27=$R$22)*--($F$22:$F$27&gt;$D$22:$D$27)*--($D$22:$D$27&lt;&gt;"")*--($F$22:$F$27&lt;&gt;""))</f>
        <v>0</v>
      </c>
      <c r="V22">
        <f>SUMPRODUCT((($C$22:$C$27=$R$22)+($G$22:$G$27=$R$22))*--($D$22:$D$27=$F$22:$F$27)*--($D$22:$D$27&lt;&gt;"")*--($F$22:$F$27&lt;&gt;""))</f>
        <v>0</v>
      </c>
      <c r="W22">
        <f>T22-U22-V22</f>
        <v>0</v>
      </c>
      <c r="X22">
        <f>SUMPRODUCT(($C$22:$C$27=$R$22)*$D$22:$D$27*--($D$22:$D$27&lt;&gt;"")*--($F$22:$F$27&lt;&gt;""))+SUMPRODUCT(($G$22:$G$27=$R$22)*$F$22:$F$27*--($D$22:$D$27&lt;&gt;"")*--($F$22:$F$27&lt;&gt;""))</f>
        <v>0</v>
      </c>
      <c r="Y22">
        <f>SUMPRODUCT(($C$22:$C$27=$R$22)*$F$22:$F$27*--($D$22:$D$27&lt;&gt;"")*--($F$22:$F$27&lt;&gt;""))+SUMPRODUCT(($G$22:$G$27=$R$22)*$D$22:$D$27*--($D$22:$D$27&lt;&gt;"")*--($F$22:$F$27&lt;&gt;""))</f>
        <v>0</v>
      </c>
      <c r="Z22">
        <f>X22-Y22</f>
        <v>0</v>
      </c>
      <c r="AA22">
        <f>U22*3+V22</f>
        <v>0</v>
      </c>
      <c r="AB22">
        <f>AA22*1000000+Z22*10000+X22*100+(5-S22)</f>
        <v>4</v>
      </c>
    </row>
    <row r="23" spans="1:28" ht="20.100000000000001" customHeight="1">
      <c r="A23" s="1" t="s">
        <v>43</v>
      </c>
      <c r="B23" s="1" t="s">
        <v>28</v>
      </c>
      <c r="C23" s="2" t="s">
        <v>44</v>
      </c>
      <c r="D23" s="3"/>
      <c r="E23" s="4" t="s">
        <v>7</v>
      </c>
      <c r="F23" s="3"/>
      <c r="G23" s="2" t="s">
        <v>45</v>
      </c>
      <c r="H23" s="2"/>
      <c r="I23" s="1">
        <v>2</v>
      </c>
      <c r="J23" s="2" t="str">
        <f>IFERROR(INDEX($R$22:$R$25,MATCH(LARGE($AB$22:$AB$25,2),$AB$22:$AB$25,0)),"")</f>
        <v>Marokko</v>
      </c>
      <c r="K23" s="1">
        <f>IFERROR(INDEX($T$22:$T$25,MATCH(LARGE($AB$22:$AB$25,2),$AB$22:$AB$25,0)),"")</f>
        <v>0</v>
      </c>
      <c r="L23" s="1">
        <f>IFERROR(INDEX($U$22:$U$25,MATCH(LARGE($AB$22:$AB$25,2),$AB$22:$AB$25,0)),"")</f>
        <v>0</v>
      </c>
      <c r="M23" s="1">
        <f>IFERROR(INDEX($V$22:$V$25,MATCH(LARGE($AB$22:$AB$25,2),$AB$22:$AB$25,0)),"")</f>
        <v>0</v>
      </c>
      <c r="N23" s="1">
        <f>IFERROR(INDEX($W$22:$W$25,MATCH(LARGE($AB$22:$AB$25,2),$AB$22:$AB$25,0)),"")</f>
        <v>0</v>
      </c>
      <c r="O23" s="1" t="str">
        <f>IFERROR(INDEX($X$22:$X$25,MATCH(LARGE($AB$22:$AB$25,2),$AB$22:$AB$25,0))&amp;":"&amp;INDEX($Y$22:$Y$25,MATCH(LARGE($AB$22:$AB$25,2),$AB$22:$AB$25,0)),"")</f>
        <v>0:0</v>
      </c>
      <c r="P23" s="1">
        <f>IFERROR(INDEX($Z$22:$Z$25,MATCH(LARGE($AB$22:$AB$25,2),$AB$22:$AB$25,0)),"")</f>
        <v>0</v>
      </c>
      <c r="Q23" s="1">
        <f>IFERROR(INDEX($AA$22:$AA$25,MATCH(LARGE($AB$22:$AB$25,2),$AB$22:$AB$25,0)),"")</f>
        <v>0</v>
      </c>
      <c r="R23" t="s">
        <v>42</v>
      </c>
      <c r="S23">
        <v>2</v>
      </c>
      <c r="T23">
        <f>SUMPRODUCT((($C$22:$C$27=$R$23)+($G$22:$G$27=$R$23))*--($D$22:$D$27&lt;&gt;"")*--($F$22:$F$27&lt;&gt;""))</f>
        <v>0</v>
      </c>
      <c r="U23">
        <f>SUMPRODUCT(($C$22:$C$27=$R$23)*--($D$22:$D$27&gt;$F$22:$F$27)*--($D$22:$D$27&lt;&gt;"")*--($F$22:$F$27&lt;&gt;""))+SUMPRODUCT(($G$22:$G$27=$R$23)*--($F$22:$F$27&gt;$D$22:$D$27)*--($D$22:$D$27&lt;&gt;"")*--($F$22:$F$27&lt;&gt;""))</f>
        <v>0</v>
      </c>
      <c r="V23">
        <f>SUMPRODUCT((($C$22:$C$27=$R$23)+($G$22:$G$27=$R$23))*--($D$22:$D$27=$F$22:$F$27)*--($D$22:$D$27&lt;&gt;"")*--($F$22:$F$27&lt;&gt;""))</f>
        <v>0</v>
      </c>
      <c r="W23">
        <f>T23-U23-V23</f>
        <v>0</v>
      </c>
      <c r="X23">
        <f>SUMPRODUCT(($C$22:$C$27=$R$23)*$D$22:$D$27*--($D$22:$D$27&lt;&gt;"")*--($F$22:$F$27&lt;&gt;""))+SUMPRODUCT(($G$22:$G$27=$R$23)*$F$22:$F$27*--($D$22:$D$27&lt;&gt;"")*--($F$22:$F$27&lt;&gt;""))</f>
        <v>0</v>
      </c>
      <c r="Y23">
        <f>SUMPRODUCT(($C$22:$C$27=$R$23)*$F$22:$F$27*--($D$22:$D$27&lt;&gt;"")*--($F$22:$F$27&lt;&gt;""))+SUMPRODUCT(($G$22:$G$27=$R$23)*$D$22:$D$27*--($D$22:$D$27&lt;&gt;"")*--($F$22:$F$27&lt;&gt;""))</f>
        <v>0</v>
      </c>
      <c r="Z23">
        <f>X23-Y23</f>
        <v>0</v>
      </c>
      <c r="AA23">
        <f>U23*3+V23</f>
        <v>0</v>
      </c>
      <c r="AB23">
        <f>AA23*1000000+Z23*10000+X23*100+(5-S23)</f>
        <v>3</v>
      </c>
    </row>
    <row r="24" spans="1:28" ht="20.100000000000001" customHeight="1">
      <c r="A24" s="1" t="s">
        <v>27</v>
      </c>
      <c r="B24" s="1" t="s">
        <v>37</v>
      </c>
      <c r="C24" s="2" t="s">
        <v>45</v>
      </c>
      <c r="D24" s="3"/>
      <c r="E24" s="4" t="s">
        <v>7</v>
      </c>
      <c r="F24" s="3"/>
      <c r="G24" s="2" t="s">
        <v>42</v>
      </c>
      <c r="H24" s="2"/>
      <c r="I24" s="1">
        <v>3</v>
      </c>
      <c r="J24" s="2" t="str">
        <f>IFERROR(INDEX($R$22:$R$25,MATCH(LARGE($AB$22:$AB$25,3),$AB$22:$AB$25,0)),"")</f>
        <v>Haiti</v>
      </c>
      <c r="K24" s="1">
        <f>IFERROR(INDEX($T$22:$T$25,MATCH(LARGE($AB$22:$AB$25,3),$AB$22:$AB$25,0)),"")</f>
        <v>0</v>
      </c>
      <c r="L24" s="1">
        <f>IFERROR(INDEX($U$22:$U$25,MATCH(LARGE($AB$22:$AB$25,3),$AB$22:$AB$25,0)),"")</f>
        <v>0</v>
      </c>
      <c r="M24" s="1">
        <f>IFERROR(INDEX($V$22:$V$25,MATCH(LARGE($AB$22:$AB$25,3),$AB$22:$AB$25,0)),"")</f>
        <v>0</v>
      </c>
      <c r="N24" s="1">
        <f>IFERROR(INDEX($W$22:$W$25,MATCH(LARGE($AB$22:$AB$25,3),$AB$22:$AB$25,0)),"")</f>
        <v>0</v>
      </c>
      <c r="O24" s="1" t="str">
        <f>IFERROR(INDEX($X$22:$X$25,MATCH(LARGE($AB$22:$AB$25,3),$AB$22:$AB$25,0))&amp;":"&amp;INDEX($Y$22:$Y$25,MATCH(LARGE($AB$22:$AB$25,3),$AB$22:$AB$25,0)),"")</f>
        <v>0:0</v>
      </c>
      <c r="P24" s="1">
        <f>IFERROR(INDEX($Z$22:$Z$25,MATCH(LARGE($AB$22:$AB$25,3),$AB$22:$AB$25,0)),"")</f>
        <v>0</v>
      </c>
      <c r="Q24" s="1">
        <f>IFERROR(INDEX($AA$22:$AA$25,MATCH(LARGE($AB$22:$AB$25,3),$AB$22:$AB$25,0)),"")</f>
        <v>0</v>
      </c>
      <c r="R24" t="s">
        <v>44</v>
      </c>
      <c r="S24">
        <v>3</v>
      </c>
      <c r="T24">
        <f>SUMPRODUCT((($C$22:$C$27=$R$24)+($G$22:$G$27=$R$24))*--($D$22:$D$27&lt;&gt;"")*--($F$22:$F$27&lt;&gt;""))</f>
        <v>0</v>
      </c>
      <c r="U24">
        <f>SUMPRODUCT(($C$22:$C$27=$R$24)*--($D$22:$D$27&gt;$F$22:$F$27)*--($D$22:$D$27&lt;&gt;"")*--($F$22:$F$27&lt;&gt;""))+SUMPRODUCT(($G$22:$G$27=$R$24)*--($F$22:$F$27&gt;$D$22:$D$27)*--($D$22:$D$27&lt;&gt;"")*--($F$22:$F$27&lt;&gt;""))</f>
        <v>0</v>
      </c>
      <c r="V24">
        <f>SUMPRODUCT((($C$22:$C$27=$R$24)+($G$22:$G$27=$R$24))*--($D$22:$D$27=$F$22:$F$27)*--($D$22:$D$27&lt;&gt;"")*--($F$22:$F$27&lt;&gt;""))</f>
        <v>0</v>
      </c>
      <c r="W24">
        <f>T24-U24-V24</f>
        <v>0</v>
      </c>
      <c r="X24">
        <f>SUMPRODUCT(($C$22:$C$27=$R$24)*$D$22:$D$27*--($D$22:$D$27&lt;&gt;"")*--($F$22:$F$27&lt;&gt;""))+SUMPRODUCT(($G$22:$G$27=$R$24)*$F$22:$F$27*--($D$22:$D$27&lt;&gt;"")*--($F$22:$F$27&lt;&gt;""))</f>
        <v>0</v>
      </c>
      <c r="Y24">
        <f>SUMPRODUCT(($C$22:$C$27=$R$24)*$F$22:$F$27*--($D$22:$D$27&lt;&gt;"")*--($F$22:$F$27&lt;&gt;""))+SUMPRODUCT(($G$22:$G$27=$R$24)*$D$22:$D$27*--($D$22:$D$27&lt;&gt;"")*--($F$22:$F$27&lt;&gt;""))</f>
        <v>0</v>
      </c>
      <c r="Z24">
        <f>X24-Y24</f>
        <v>0</v>
      </c>
      <c r="AA24">
        <f>U24*3+V24</f>
        <v>0</v>
      </c>
      <c r="AB24">
        <f>AA24*1000000+Z24*10000+X24*100+(5-S24)</f>
        <v>2</v>
      </c>
    </row>
    <row r="25" spans="1:28" ht="20.100000000000001" customHeight="1">
      <c r="A25" s="1" t="s">
        <v>46</v>
      </c>
      <c r="B25" s="1" t="s">
        <v>28</v>
      </c>
      <c r="C25" s="2" t="s">
        <v>41</v>
      </c>
      <c r="D25" s="3"/>
      <c r="E25" s="4" t="s">
        <v>7</v>
      </c>
      <c r="F25" s="3"/>
      <c r="G25" s="2" t="s">
        <v>44</v>
      </c>
      <c r="H25" s="2"/>
      <c r="I25" s="1">
        <v>4</v>
      </c>
      <c r="J25" s="2" t="str">
        <f>IFERROR(INDEX($R$22:$R$25,MATCH(LARGE($AB$22:$AB$25,4),$AB$22:$AB$25,0)),"")</f>
        <v>Schottland</v>
      </c>
      <c r="K25" s="1">
        <f>IFERROR(INDEX($T$22:$T$25,MATCH(LARGE($AB$22:$AB$25,4),$AB$22:$AB$25,0)),"")</f>
        <v>0</v>
      </c>
      <c r="L25" s="1">
        <f>IFERROR(INDEX($U$22:$U$25,MATCH(LARGE($AB$22:$AB$25,4),$AB$22:$AB$25,0)),"")</f>
        <v>0</v>
      </c>
      <c r="M25" s="1">
        <f>IFERROR(INDEX($V$22:$V$25,MATCH(LARGE($AB$22:$AB$25,4),$AB$22:$AB$25,0)),"")</f>
        <v>0</v>
      </c>
      <c r="N25" s="1">
        <f>IFERROR(INDEX($W$22:$W$25,MATCH(LARGE($AB$22:$AB$25,4),$AB$22:$AB$25,0)),"")</f>
        <v>0</v>
      </c>
      <c r="O25" s="1" t="str">
        <f>IFERROR(INDEX($X$22:$X$25,MATCH(LARGE($AB$22:$AB$25,4),$AB$22:$AB$25,0))&amp;":"&amp;INDEX($Y$22:$Y$25,MATCH(LARGE($AB$22:$AB$25,4),$AB$22:$AB$25,0)),"")</f>
        <v>0:0</v>
      </c>
      <c r="P25" s="1">
        <f>IFERROR(INDEX($Z$22:$Z$25,MATCH(LARGE($AB$22:$AB$25,4),$AB$22:$AB$25,0)),"")</f>
        <v>0</v>
      </c>
      <c r="Q25" s="1">
        <f>IFERROR(INDEX($AA$22:$AA$25,MATCH(LARGE($AB$22:$AB$25,4),$AB$22:$AB$25,0)),"")</f>
        <v>0</v>
      </c>
      <c r="R25" t="s">
        <v>45</v>
      </c>
      <c r="S25">
        <v>4</v>
      </c>
      <c r="T25">
        <f>SUMPRODUCT((($C$22:$C$27=$R$25)+($G$22:$G$27=$R$25))*--($D$22:$D$27&lt;&gt;"")*--($F$22:$F$27&lt;&gt;""))</f>
        <v>0</v>
      </c>
      <c r="U25">
        <f>SUMPRODUCT(($C$22:$C$27=$R$25)*--($D$22:$D$27&gt;$F$22:$F$27)*--($D$22:$D$27&lt;&gt;"")*--($F$22:$F$27&lt;&gt;""))+SUMPRODUCT(($G$22:$G$27=$R$25)*--($F$22:$F$27&gt;$D$22:$D$27)*--($D$22:$D$27&lt;&gt;"")*--($F$22:$F$27&lt;&gt;""))</f>
        <v>0</v>
      </c>
      <c r="V25">
        <f>SUMPRODUCT((($C$22:$C$27=$R$25)+($G$22:$G$27=$R$25))*--($D$22:$D$27=$F$22:$F$27)*--($D$22:$D$27&lt;&gt;"")*--($F$22:$F$27&lt;&gt;""))</f>
        <v>0</v>
      </c>
      <c r="W25">
        <f>T25-U25-V25</f>
        <v>0</v>
      </c>
      <c r="X25">
        <f>SUMPRODUCT(($C$22:$C$27=$R$25)*$D$22:$D$27*--($D$22:$D$27&lt;&gt;"")*--($F$22:$F$27&lt;&gt;""))+SUMPRODUCT(($G$22:$G$27=$R$25)*$F$22:$F$27*--($D$22:$D$27&lt;&gt;"")*--($F$22:$F$27&lt;&gt;""))</f>
        <v>0</v>
      </c>
      <c r="Y25">
        <f>SUMPRODUCT(($C$22:$C$27=$R$25)*$F$22:$F$27*--($D$22:$D$27&lt;&gt;"")*--($F$22:$F$27&lt;&gt;""))+SUMPRODUCT(($G$22:$G$27=$R$25)*$D$22:$D$27*--($D$22:$D$27&lt;&gt;"")*--($F$22:$F$27&lt;&gt;""))</f>
        <v>0</v>
      </c>
      <c r="Z25">
        <f>X25-Y25</f>
        <v>0</v>
      </c>
      <c r="AA25">
        <f>U25*3+V25</f>
        <v>0</v>
      </c>
      <c r="AB25">
        <f>AA25*1000000+Z25*10000+X25*100+(5-S25)</f>
        <v>1</v>
      </c>
    </row>
    <row r="26" spans="1:28" ht="20.100000000000001" customHeight="1">
      <c r="A26" s="1" t="s">
        <v>38</v>
      </c>
      <c r="B26" s="1" t="s">
        <v>37</v>
      </c>
      <c r="C26" s="2" t="s">
        <v>45</v>
      </c>
      <c r="D26" s="3"/>
      <c r="E26" s="4" t="s">
        <v>7</v>
      </c>
      <c r="F26" s="3"/>
      <c r="G26" s="2" t="s">
        <v>41</v>
      </c>
      <c r="H26" s="2"/>
    </row>
    <row r="27" spans="1:28" ht="20.100000000000001" customHeight="1">
      <c r="A27" s="1" t="s">
        <v>38</v>
      </c>
      <c r="B27" s="1" t="s">
        <v>37</v>
      </c>
      <c r="C27" s="2" t="s">
        <v>42</v>
      </c>
      <c r="D27" s="3"/>
      <c r="E27" s="4" t="s">
        <v>7</v>
      </c>
      <c r="F27" s="3"/>
      <c r="G27" s="2" t="s">
        <v>44</v>
      </c>
      <c r="H27" s="2"/>
    </row>
    <row r="28" spans="1:28" ht="5.0999999999999996" customHeight="1"/>
    <row r="29" spans="1:28" ht="20.100000000000001" customHeight="1">
      <c r="A29" s="58" t="s">
        <v>47</v>
      </c>
      <c r="B29" s="59"/>
      <c r="C29" s="59"/>
      <c r="D29" s="59"/>
      <c r="E29" s="59"/>
      <c r="F29" s="59"/>
      <c r="G29" s="59"/>
      <c r="H29" s="60"/>
      <c r="I29" s="58" t="s">
        <v>48</v>
      </c>
      <c r="J29" s="59"/>
      <c r="K29" s="59"/>
      <c r="L29" s="59"/>
      <c r="M29" s="59"/>
      <c r="N29" s="59"/>
      <c r="O29" s="59"/>
      <c r="P29" s="59"/>
      <c r="Q29" s="60"/>
    </row>
    <row r="30" spans="1:28" ht="20.100000000000001" customHeight="1">
      <c r="A30" s="7" t="s">
        <v>3</v>
      </c>
      <c r="B30" s="7" t="s">
        <v>4</v>
      </c>
      <c r="C30" s="7" t="s">
        <v>5</v>
      </c>
      <c r="D30" s="7" t="s">
        <v>6</v>
      </c>
      <c r="E30" s="7" t="s">
        <v>7</v>
      </c>
      <c r="F30" s="7" t="s">
        <v>6</v>
      </c>
      <c r="G30" s="7" t="s">
        <v>8</v>
      </c>
      <c r="H30" s="7"/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6</v>
      </c>
      <c r="P30" s="7" t="s">
        <v>15</v>
      </c>
      <c r="Q30" s="7" t="s">
        <v>16</v>
      </c>
    </row>
    <row r="31" spans="1:28" ht="20.100000000000001" customHeight="1">
      <c r="A31" s="1" t="s">
        <v>34</v>
      </c>
      <c r="B31" s="1" t="s">
        <v>28</v>
      </c>
      <c r="C31" s="2" t="s">
        <v>49</v>
      </c>
      <c r="D31" s="3"/>
      <c r="E31" s="4" t="s">
        <v>7</v>
      </c>
      <c r="F31" s="3"/>
      <c r="G31" s="2" t="s">
        <v>50</v>
      </c>
      <c r="H31" s="2"/>
      <c r="I31" s="1">
        <v>1</v>
      </c>
      <c r="J31" s="2" t="str">
        <f>IFERROR(INDEX($R$31:$R$34,MATCH(LARGE($AB$31:$AB$34,1),$AB$31:$AB$34,0)),"")</f>
        <v>USA</v>
      </c>
      <c r="K31" s="1">
        <f>IFERROR(INDEX($T$31:$T$34,MATCH(LARGE($AB$31:$AB$34,1),$AB$31:$AB$34,0)),"")</f>
        <v>0</v>
      </c>
      <c r="L31" s="1">
        <f>IFERROR(INDEX($U$31:$U$34,MATCH(LARGE($AB$31:$AB$34,1),$AB$31:$AB$34,0)),"")</f>
        <v>0</v>
      </c>
      <c r="M31" s="1">
        <f>IFERROR(INDEX($V$31:$V$34,MATCH(LARGE($AB$31:$AB$34,1),$AB$31:$AB$34,0)),"")</f>
        <v>0</v>
      </c>
      <c r="N31" s="1">
        <f>IFERROR(INDEX($W$31:$W$34,MATCH(LARGE($AB$31:$AB$34,1),$AB$31:$AB$34,0)),"")</f>
        <v>0</v>
      </c>
      <c r="O31" s="1" t="str">
        <f>IFERROR(INDEX($X$31:$X$34,MATCH(LARGE($AB$31:$AB$34,1),$AB$31:$AB$34,0))&amp;":"&amp;INDEX($Y$31:$Y$34,MATCH(LARGE($AB$31:$AB$34,1),$AB$31:$AB$34,0)),"")</f>
        <v>0:0</v>
      </c>
      <c r="P31" s="1">
        <f>IFERROR(INDEX($Z$31:$Z$34,MATCH(LARGE($AB$31:$AB$34,1),$AB$31:$AB$34,0)),"")</f>
        <v>0</v>
      </c>
      <c r="Q31" s="1">
        <f>IFERROR(INDEX($AA$31:$AA$34,MATCH(LARGE($AB$31:$AB$34,1),$AB$31:$AB$34,0)),"")</f>
        <v>0</v>
      </c>
      <c r="R31" t="s">
        <v>49</v>
      </c>
      <c r="S31">
        <v>1</v>
      </c>
      <c r="T31">
        <f>SUMPRODUCT((($C$31:$C$36=$R$31)+($G$31:$G$36=$R$31))*--($D$31:$D$36&lt;&gt;"")*--($F$31:$F$36&lt;&gt;""))</f>
        <v>0</v>
      </c>
      <c r="U31">
        <f>SUMPRODUCT(($C$31:$C$36=$R$31)*--($D$31:$D$36&gt;$F$31:$F$36)*--($D$31:$D$36&lt;&gt;"")*--($F$31:$F$36&lt;&gt;""))+SUMPRODUCT(($G$31:$G$36=$R$31)*--($F$31:$F$36&gt;$D$31:$D$36)*--($D$31:$D$36&lt;&gt;"")*--($F$31:$F$36&lt;&gt;""))</f>
        <v>0</v>
      </c>
      <c r="V31">
        <f>SUMPRODUCT((($C$31:$C$36=$R$31)+($G$31:$G$36=$R$31))*--($D$31:$D$36=$F$31:$F$36)*--($D$31:$D$36&lt;&gt;"")*--($F$31:$F$36&lt;&gt;""))</f>
        <v>0</v>
      </c>
      <c r="W31">
        <f>T31-U31-V31</f>
        <v>0</v>
      </c>
      <c r="X31">
        <f>SUMPRODUCT(($C$31:$C$36=$R$31)*$D$31:$D$36*--($D$31:$D$36&lt;&gt;"")*--($F$31:$F$36&lt;&gt;""))+SUMPRODUCT(($G$31:$G$36=$R$31)*$F$31:$F$36*--($D$31:$D$36&lt;&gt;"")*--($F$31:$F$36&lt;&gt;""))</f>
        <v>0</v>
      </c>
      <c r="Y31">
        <f>SUMPRODUCT(($C$31:$C$36=$R$31)*$F$31:$F$36*--($D$31:$D$36&lt;&gt;"")*--($F$31:$F$36&lt;&gt;""))+SUMPRODUCT(($G$31:$G$36=$R$31)*$D$31:$D$36*--($D$31:$D$36&lt;&gt;"")*--($F$31:$F$36&lt;&gt;""))</f>
        <v>0</v>
      </c>
      <c r="Z31">
        <f>X31-Y31</f>
        <v>0</v>
      </c>
      <c r="AA31">
        <f>U31*3+V31</f>
        <v>0</v>
      </c>
      <c r="AB31">
        <f>AA31*1000000+Z31*10000+X31*100+(5-S31)</f>
        <v>4</v>
      </c>
    </row>
    <row r="32" spans="1:28" ht="20.100000000000001" customHeight="1">
      <c r="A32" s="1" t="s">
        <v>43</v>
      </c>
      <c r="B32" s="1" t="s">
        <v>51</v>
      </c>
      <c r="C32" s="2" t="s">
        <v>52</v>
      </c>
      <c r="D32" s="3"/>
      <c r="E32" s="4" t="s">
        <v>7</v>
      </c>
      <c r="F32" s="3"/>
      <c r="G32" s="2" t="s">
        <v>53</v>
      </c>
      <c r="H32" s="2"/>
      <c r="I32" s="1">
        <v>2</v>
      </c>
      <c r="J32" s="2" t="str">
        <f>IFERROR(INDEX($R$31:$R$34,MATCH(LARGE($AB$31:$AB$34,2),$AB$31:$AB$34,0)),"")</f>
        <v>Paraguay</v>
      </c>
      <c r="K32" s="1">
        <f>IFERROR(INDEX($T$31:$T$34,MATCH(LARGE($AB$31:$AB$34,2),$AB$31:$AB$34,0)),"")</f>
        <v>0</v>
      </c>
      <c r="L32" s="1">
        <f>IFERROR(INDEX($U$31:$U$34,MATCH(LARGE($AB$31:$AB$34,2),$AB$31:$AB$34,0)),"")</f>
        <v>0</v>
      </c>
      <c r="M32" s="1">
        <f>IFERROR(INDEX($V$31:$V$34,MATCH(LARGE($AB$31:$AB$34,2),$AB$31:$AB$34,0)),"")</f>
        <v>0</v>
      </c>
      <c r="N32" s="1">
        <f>IFERROR(INDEX($W$31:$W$34,MATCH(LARGE($AB$31:$AB$34,2),$AB$31:$AB$34,0)),"")</f>
        <v>0</v>
      </c>
      <c r="O32" s="1" t="str">
        <f>IFERROR(INDEX($X$31:$X$34,MATCH(LARGE($AB$31:$AB$34,2),$AB$31:$AB$34,0))&amp;":"&amp;INDEX($Y$31:$Y$34,MATCH(LARGE($AB$31:$AB$34,2),$AB$31:$AB$34,0)),"")</f>
        <v>0:0</v>
      </c>
      <c r="P32" s="1">
        <f>IFERROR(INDEX($Z$31:$Z$34,MATCH(LARGE($AB$31:$AB$34,2),$AB$31:$AB$34,0)),"")</f>
        <v>0</v>
      </c>
      <c r="Q32" s="1">
        <f>IFERROR(INDEX($AA$31:$AA$34,MATCH(LARGE($AB$31:$AB$34,2),$AB$31:$AB$34,0)),"")</f>
        <v>0</v>
      </c>
      <c r="R32" t="s">
        <v>50</v>
      </c>
      <c r="S32">
        <v>2</v>
      </c>
      <c r="T32">
        <f>SUMPRODUCT((($C$31:$C$36=$R$32)+($G$31:$G$36=$R$32))*--($D$31:$D$36&lt;&gt;"")*--($F$31:$F$36&lt;&gt;""))</f>
        <v>0</v>
      </c>
      <c r="U32">
        <f>SUMPRODUCT(($C$31:$C$36=$R$32)*--($D$31:$D$36&gt;$F$31:$F$36)*--($D$31:$D$36&lt;&gt;"")*--($F$31:$F$36&lt;&gt;""))+SUMPRODUCT(($G$31:$G$36=$R$32)*--($F$31:$F$36&gt;$D$31:$D$36)*--($D$31:$D$36&lt;&gt;"")*--($F$31:$F$36&lt;&gt;""))</f>
        <v>0</v>
      </c>
      <c r="V32">
        <f>SUMPRODUCT((($C$31:$C$36=$R$32)+($G$31:$G$36=$R$32))*--($D$31:$D$36=$F$31:$F$36)*--($D$31:$D$36&lt;&gt;"")*--($F$31:$F$36&lt;&gt;""))</f>
        <v>0</v>
      </c>
      <c r="W32">
        <f>T32-U32-V32</f>
        <v>0</v>
      </c>
      <c r="X32">
        <f>SUMPRODUCT(($C$31:$C$36=$R$32)*$D$31:$D$36*--($D$31:$D$36&lt;&gt;"")*--($F$31:$F$36&lt;&gt;""))+SUMPRODUCT(($G$31:$G$36=$R$32)*$F$31:$F$36*--($D$31:$D$36&lt;&gt;"")*--($F$31:$F$36&lt;&gt;""))</f>
        <v>0</v>
      </c>
      <c r="Y32">
        <f>SUMPRODUCT(($C$31:$C$36=$R$32)*$F$31:$F$36*--($D$31:$D$36&lt;&gt;"")*--($F$31:$F$36&lt;&gt;""))+SUMPRODUCT(($G$31:$G$36=$R$32)*$D$31:$D$36*--($D$31:$D$36&lt;&gt;"")*--($F$31:$F$36&lt;&gt;""))</f>
        <v>0</v>
      </c>
      <c r="Z32">
        <f>X32-Y32</f>
        <v>0</v>
      </c>
      <c r="AA32">
        <f>U32*3+V32</f>
        <v>0</v>
      </c>
      <c r="AB32">
        <f>AA32*1000000+Z32*10000+X32*100+(5-S32)</f>
        <v>3</v>
      </c>
    </row>
    <row r="33" spans="1:28" ht="20.100000000000001" customHeight="1">
      <c r="A33" s="1" t="s">
        <v>27</v>
      </c>
      <c r="B33" s="1" t="s">
        <v>18</v>
      </c>
      <c r="C33" s="2" t="s">
        <v>49</v>
      </c>
      <c r="D33" s="3"/>
      <c r="E33" s="4" t="s">
        <v>7</v>
      </c>
      <c r="F33" s="3"/>
      <c r="G33" s="2" t="s">
        <v>52</v>
      </c>
      <c r="H33" s="2"/>
      <c r="I33" s="1">
        <v>3</v>
      </c>
      <c r="J33" s="2" t="str">
        <f>IFERROR(INDEX($R$31:$R$34,MATCH(LARGE($AB$31:$AB$34,3),$AB$31:$AB$34,0)),"")</f>
        <v>Australien</v>
      </c>
      <c r="K33" s="1">
        <f>IFERROR(INDEX($T$31:$T$34,MATCH(LARGE($AB$31:$AB$34,3),$AB$31:$AB$34,0)),"")</f>
        <v>0</v>
      </c>
      <c r="L33" s="1">
        <f>IFERROR(INDEX($U$31:$U$34,MATCH(LARGE($AB$31:$AB$34,3),$AB$31:$AB$34,0)),"")</f>
        <v>0</v>
      </c>
      <c r="M33" s="1">
        <f>IFERROR(INDEX($V$31:$V$34,MATCH(LARGE($AB$31:$AB$34,3),$AB$31:$AB$34,0)),"")</f>
        <v>0</v>
      </c>
      <c r="N33" s="1">
        <f>IFERROR(INDEX($W$31:$W$34,MATCH(LARGE($AB$31:$AB$34,3),$AB$31:$AB$34,0)),"")</f>
        <v>0</v>
      </c>
      <c r="O33" s="1" t="str">
        <f>IFERROR(INDEX($X$31:$X$34,MATCH(LARGE($AB$31:$AB$34,3),$AB$31:$AB$34,0))&amp;":"&amp;INDEX($Y$31:$Y$34,MATCH(LARGE($AB$31:$AB$34,3),$AB$31:$AB$34,0)),"")</f>
        <v>0:0</v>
      </c>
      <c r="P33" s="1">
        <f>IFERROR(INDEX($Z$31:$Z$34,MATCH(LARGE($AB$31:$AB$34,3),$AB$31:$AB$34,0)),"")</f>
        <v>0</v>
      </c>
      <c r="Q33" s="1">
        <f>IFERROR(INDEX($AA$31:$AA$34,MATCH(LARGE($AB$31:$AB$34,3),$AB$31:$AB$34,0)),"")</f>
        <v>0</v>
      </c>
      <c r="R33" t="s">
        <v>52</v>
      </c>
      <c r="S33">
        <v>3</v>
      </c>
      <c r="T33">
        <f>SUMPRODUCT((($C$31:$C$36=$R$33)+($G$31:$G$36=$R$33))*--($D$31:$D$36&lt;&gt;"")*--($F$31:$F$36&lt;&gt;""))</f>
        <v>0</v>
      </c>
      <c r="U33">
        <f>SUMPRODUCT(($C$31:$C$36=$R$33)*--($D$31:$D$36&gt;$F$31:$F$36)*--($D$31:$D$36&lt;&gt;"")*--($F$31:$F$36&lt;&gt;""))+SUMPRODUCT(($G$31:$G$36=$R$33)*--($F$31:$F$36&gt;$D$31:$D$36)*--($D$31:$D$36&lt;&gt;"")*--($F$31:$F$36&lt;&gt;""))</f>
        <v>0</v>
      </c>
      <c r="V33">
        <f>SUMPRODUCT((($C$31:$C$36=$R$33)+($G$31:$G$36=$R$33))*--($D$31:$D$36=$F$31:$F$36)*--($D$31:$D$36&lt;&gt;"")*--($F$31:$F$36&lt;&gt;""))</f>
        <v>0</v>
      </c>
      <c r="W33">
        <f>T33-U33-V33</f>
        <v>0</v>
      </c>
      <c r="X33">
        <f>SUMPRODUCT(($C$31:$C$36=$R$33)*$D$31:$D$36*--($D$31:$D$36&lt;&gt;"")*--($F$31:$F$36&lt;&gt;""))+SUMPRODUCT(($G$31:$G$36=$R$33)*$F$31:$F$36*--($D$31:$D$36&lt;&gt;"")*--($F$31:$F$36&lt;&gt;""))</f>
        <v>0</v>
      </c>
      <c r="Y33">
        <f>SUMPRODUCT(($C$31:$C$36=$R$33)*$F$31:$F$36*--($D$31:$D$36&lt;&gt;"")*--($F$31:$F$36&lt;&gt;""))+SUMPRODUCT(($G$31:$G$36=$R$33)*$D$31:$D$36*--($D$31:$D$36&lt;&gt;"")*--($F$31:$F$36&lt;&gt;""))</f>
        <v>0</v>
      </c>
      <c r="Z33">
        <f>X33-Y33</f>
        <v>0</v>
      </c>
      <c r="AA33">
        <f>U33*3+V33</f>
        <v>0</v>
      </c>
      <c r="AB33">
        <f>AA33*1000000+Z33*10000+X33*100+(5-S33)</f>
        <v>2</v>
      </c>
    </row>
    <row r="34" spans="1:28" ht="20.100000000000001" customHeight="1">
      <c r="A34" s="1" t="s">
        <v>46</v>
      </c>
      <c r="B34" s="1" t="s">
        <v>51</v>
      </c>
      <c r="C34" s="2" t="s">
        <v>53</v>
      </c>
      <c r="D34" s="3"/>
      <c r="E34" s="4" t="s">
        <v>7</v>
      </c>
      <c r="F34" s="3"/>
      <c r="G34" s="2" t="s">
        <v>50</v>
      </c>
      <c r="H34" s="2"/>
      <c r="I34" s="1">
        <v>4</v>
      </c>
      <c r="J34" s="2" t="str">
        <f>IFERROR(INDEX($R$31:$R$34,MATCH(LARGE($AB$31:$AB$34,4),$AB$31:$AB$34,0)),"")</f>
        <v>Türkei</v>
      </c>
      <c r="K34" s="1">
        <f>IFERROR(INDEX($T$31:$T$34,MATCH(LARGE($AB$31:$AB$34,4),$AB$31:$AB$34,0)),"")</f>
        <v>0</v>
      </c>
      <c r="L34" s="1">
        <f>IFERROR(INDEX($U$31:$U$34,MATCH(LARGE($AB$31:$AB$34,4),$AB$31:$AB$34,0)),"")</f>
        <v>0</v>
      </c>
      <c r="M34" s="1">
        <f>IFERROR(INDEX($V$31:$V$34,MATCH(LARGE($AB$31:$AB$34,4),$AB$31:$AB$34,0)),"")</f>
        <v>0</v>
      </c>
      <c r="N34" s="1">
        <f>IFERROR(INDEX($W$31:$W$34,MATCH(LARGE($AB$31:$AB$34,4),$AB$31:$AB$34,0)),"")</f>
        <v>0</v>
      </c>
      <c r="O34" s="1" t="str">
        <f>IFERROR(INDEX($X$31:$X$34,MATCH(LARGE($AB$31:$AB$34,4),$AB$31:$AB$34,0))&amp;":"&amp;INDEX($Y$31:$Y$34,MATCH(LARGE($AB$31:$AB$34,4),$AB$31:$AB$34,0)),"")</f>
        <v>0:0</v>
      </c>
      <c r="P34" s="1">
        <f>IFERROR(INDEX($Z$31:$Z$34,MATCH(LARGE($AB$31:$AB$34,4),$AB$31:$AB$34,0)),"")</f>
        <v>0</v>
      </c>
      <c r="Q34" s="1">
        <f>IFERROR(INDEX($AA$31:$AA$34,MATCH(LARGE($AB$31:$AB$34,4),$AB$31:$AB$34,0)),"")</f>
        <v>0</v>
      </c>
      <c r="R34" t="s">
        <v>53</v>
      </c>
      <c r="S34">
        <v>4</v>
      </c>
      <c r="T34">
        <f>SUMPRODUCT((($C$31:$C$36=$R$34)+($G$31:$G$36=$R$34))*--($D$31:$D$36&lt;&gt;"")*--($F$31:$F$36&lt;&gt;""))</f>
        <v>0</v>
      </c>
      <c r="U34">
        <f>SUMPRODUCT(($C$31:$C$36=$R$34)*--($D$31:$D$36&gt;$F$31:$F$36)*--($D$31:$D$36&lt;&gt;"")*--($F$31:$F$36&lt;&gt;""))+SUMPRODUCT(($G$31:$G$36=$R$34)*--($F$31:$F$36&gt;$D$31:$D$36)*--($D$31:$D$36&lt;&gt;"")*--($F$31:$F$36&lt;&gt;""))</f>
        <v>0</v>
      </c>
      <c r="V34">
        <f>SUMPRODUCT((($C$31:$C$36=$R$34)+($G$31:$G$36=$R$34))*--($D$31:$D$36=$F$31:$F$36)*--($D$31:$D$36&lt;&gt;"")*--($F$31:$F$36&lt;&gt;""))</f>
        <v>0</v>
      </c>
      <c r="W34">
        <f>T34-U34-V34</f>
        <v>0</v>
      </c>
      <c r="X34">
        <f>SUMPRODUCT(($C$31:$C$36=$R$34)*$D$31:$D$36*--($D$31:$D$36&lt;&gt;"")*--($F$31:$F$36&lt;&gt;""))+SUMPRODUCT(($G$31:$G$36=$R$34)*$F$31:$F$36*--($D$31:$D$36&lt;&gt;"")*--($F$31:$F$36&lt;&gt;""))</f>
        <v>0</v>
      </c>
      <c r="Y34">
        <f>SUMPRODUCT(($C$31:$C$36=$R$34)*$F$31:$F$36*--($D$31:$D$36&lt;&gt;"")*--($F$31:$F$36&lt;&gt;""))+SUMPRODUCT(($G$31:$G$36=$R$34)*$D$31:$D$36*--($D$31:$D$36&lt;&gt;"")*--($F$31:$F$36&lt;&gt;""))</f>
        <v>0</v>
      </c>
      <c r="Z34">
        <f>X34-Y34</f>
        <v>0</v>
      </c>
      <c r="AA34">
        <f>U34*3+V34</f>
        <v>0</v>
      </c>
      <c r="AB34">
        <f>AA34*1000000+Z34*10000+X34*100+(5-S34)</f>
        <v>1</v>
      </c>
    </row>
    <row r="35" spans="1:28" ht="20.100000000000001" customHeight="1">
      <c r="A35" s="1" t="s">
        <v>54</v>
      </c>
      <c r="B35" s="1" t="s">
        <v>22</v>
      </c>
      <c r="C35" s="2" t="s">
        <v>53</v>
      </c>
      <c r="D35" s="3"/>
      <c r="E35" s="4" t="s">
        <v>7</v>
      </c>
      <c r="F35" s="3"/>
      <c r="G35" s="2" t="s">
        <v>49</v>
      </c>
      <c r="H35" s="2"/>
    </row>
    <row r="36" spans="1:28" ht="20.100000000000001" customHeight="1">
      <c r="A36" s="1" t="s">
        <v>54</v>
      </c>
      <c r="B36" s="1" t="s">
        <v>22</v>
      </c>
      <c r="C36" s="2" t="s">
        <v>50</v>
      </c>
      <c r="D36" s="3"/>
      <c r="E36" s="4" t="s">
        <v>7</v>
      </c>
      <c r="F36" s="3"/>
      <c r="G36" s="2" t="s">
        <v>52</v>
      </c>
      <c r="H36" s="2"/>
    </row>
    <row r="37" spans="1:28" ht="5.0999999999999996" customHeight="1"/>
    <row r="38" spans="1:28" ht="20.100000000000001" customHeight="1">
      <c r="A38" s="58" t="s">
        <v>55</v>
      </c>
      <c r="B38" s="59"/>
      <c r="C38" s="59"/>
      <c r="D38" s="59"/>
      <c r="E38" s="59"/>
      <c r="F38" s="59"/>
      <c r="G38" s="59"/>
      <c r="H38" s="60"/>
      <c r="I38" s="58" t="s">
        <v>56</v>
      </c>
      <c r="J38" s="59"/>
      <c r="K38" s="59"/>
      <c r="L38" s="59"/>
      <c r="M38" s="59"/>
      <c r="N38" s="59"/>
      <c r="O38" s="59"/>
      <c r="P38" s="59"/>
      <c r="Q38" s="60"/>
    </row>
    <row r="39" spans="1:28" ht="20.100000000000001" customHeight="1">
      <c r="A39" s="7" t="s">
        <v>3</v>
      </c>
      <c r="B39" s="7" t="s">
        <v>4</v>
      </c>
      <c r="C39" s="7" t="s">
        <v>5</v>
      </c>
      <c r="D39" s="7" t="s">
        <v>6</v>
      </c>
      <c r="E39" s="7" t="s">
        <v>7</v>
      </c>
      <c r="F39" s="7" t="s">
        <v>6</v>
      </c>
      <c r="G39" s="7" t="s">
        <v>8</v>
      </c>
      <c r="H39" s="7"/>
      <c r="I39" s="7" t="s">
        <v>9</v>
      </c>
      <c r="J39" s="7" t="s">
        <v>10</v>
      </c>
      <c r="K39" s="7" t="s">
        <v>11</v>
      </c>
      <c r="L39" s="7" t="s">
        <v>12</v>
      </c>
      <c r="M39" s="7" t="s">
        <v>13</v>
      </c>
      <c r="N39" s="7" t="s">
        <v>14</v>
      </c>
      <c r="O39" s="7" t="s">
        <v>6</v>
      </c>
      <c r="P39" s="7" t="s">
        <v>15</v>
      </c>
      <c r="Q39" s="7" t="s">
        <v>16</v>
      </c>
    </row>
    <row r="40" spans="1:28" ht="20.100000000000001" customHeight="1">
      <c r="A40" s="1" t="s">
        <v>43</v>
      </c>
      <c r="B40" s="1" t="s">
        <v>57</v>
      </c>
      <c r="C40" s="2" t="s">
        <v>58</v>
      </c>
      <c r="D40" s="3"/>
      <c r="E40" s="4" t="s">
        <v>7</v>
      </c>
      <c r="F40" s="3"/>
      <c r="G40" s="2" t="s">
        <v>59</v>
      </c>
      <c r="H40" s="2"/>
      <c r="I40" s="1">
        <v>1</v>
      </c>
      <c r="J40" s="2" t="str">
        <f>IFERROR(INDEX($R$40:$R$43,MATCH(LARGE($AB$40:$AB$43,1),$AB$40:$AB$43,0)),"")</f>
        <v>Deutschland</v>
      </c>
      <c r="K40" s="1">
        <f>IFERROR(INDEX($T$40:$T$43,MATCH(LARGE($AB$40:$AB$43,1),$AB$40:$AB$43,0)),"")</f>
        <v>0</v>
      </c>
      <c r="L40" s="1">
        <f>IFERROR(INDEX($U$40:$U$43,MATCH(LARGE($AB$40:$AB$43,1),$AB$40:$AB$43,0)),"")</f>
        <v>0</v>
      </c>
      <c r="M40" s="1">
        <f>IFERROR(INDEX($V$40:$V$43,MATCH(LARGE($AB$40:$AB$43,1),$AB$40:$AB$43,0)),"")</f>
        <v>0</v>
      </c>
      <c r="N40" s="1">
        <f>IFERROR(INDEX($W$40:$W$43,MATCH(LARGE($AB$40:$AB$43,1),$AB$40:$AB$43,0)),"")</f>
        <v>0</v>
      </c>
      <c r="O40" s="1" t="str">
        <f>IFERROR(INDEX($X$40:$X$43,MATCH(LARGE($AB$40:$AB$43,1),$AB$40:$AB$43,0))&amp;":"&amp;INDEX($Y$40:$Y$43,MATCH(LARGE($AB$40:$AB$43,1),$AB$40:$AB$43,0)),"")</f>
        <v>0:0</v>
      </c>
      <c r="P40" s="1">
        <f>IFERROR(INDEX($Z$40:$Z$43,MATCH(LARGE($AB$40:$AB$43,1),$AB$40:$AB$43,0)),"")</f>
        <v>0</v>
      </c>
      <c r="Q40" s="1">
        <f>IFERROR(INDEX($AA$40:$AA$43,MATCH(LARGE($AB$40:$AB$43,1),$AB$40:$AB$43,0)),"")</f>
        <v>0</v>
      </c>
      <c r="R40" t="s">
        <v>58</v>
      </c>
      <c r="S40">
        <v>1</v>
      </c>
      <c r="T40">
        <f>SUMPRODUCT((($C$40:$C$45=$R$40)+($G$40:$G$45=$R$40))*--($D$40:$D$45&lt;&gt;"")*--($F$40:$F$45&lt;&gt;""))</f>
        <v>0</v>
      </c>
      <c r="U40">
        <f>SUMPRODUCT(($C$40:$C$45=$R$40)*--($D$40:$D$45&gt;$F$40:$F$45)*--($D$40:$D$45&lt;&gt;"")*--($F$40:$F$45&lt;&gt;""))+SUMPRODUCT(($G$40:$G$45=$R$40)*--($F$40:$F$45&gt;$D$40:$D$45)*--($D$40:$D$45&lt;&gt;"")*--($F$40:$F$45&lt;&gt;""))</f>
        <v>0</v>
      </c>
      <c r="V40">
        <f>SUMPRODUCT((($C$40:$C$45=$R$40)+($G$40:$G$45=$R$40))*--($D$40:$D$45=$F$40:$F$45)*--($D$40:$D$45&lt;&gt;"")*--($F$40:$F$45&lt;&gt;""))</f>
        <v>0</v>
      </c>
      <c r="W40">
        <f>T40-U40-V40</f>
        <v>0</v>
      </c>
      <c r="X40">
        <f>SUMPRODUCT(($C$40:$C$45=$R$40)*$D$40:$D$45*--($D$40:$D$45&lt;&gt;"")*--($F$40:$F$45&lt;&gt;""))+SUMPRODUCT(($G$40:$G$45=$R$40)*$F$40:$F$45*--($D$40:$D$45&lt;&gt;"")*--($F$40:$F$45&lt;&gt;""))</f>
        <v>0</v>
      </c>
      <c r="Y40">
        <f>SUMPRODUCT(($C$40:$C$45=$R$40)*$F$40:$F$45*--($D$40:$D$45&lt;&gt;"")*--($F$40:$F$45&lt;&gt;""))+SUMPRODUCT(($G$40:$G$45=$R$40)*$D$40:$D$45*--($D$40:$D$45&lt;&gt;"")*--($F$40:$F$45&lt;&gt;""))</f>
        <v>0</v>
      </c>
      <c r="Z40">
        <f>X40-Y40</f>
        <v>0</v>
      </c>
      <c r="AA40">
        <f>U40*3+V40</f>
        <v>0</v>
      </c>
      <c r="AB40">
        <f>AA40*1000000+Z40*10000+X40*100+(5-S40)</f>
        <v>4</v>
      </c>
    </row>
    <row r="41" spans="1:28" ht="20.100000000000001" customHeight="1">
      <c r="A41" s="1" t="s">
        <v>43</v>
      </c>
      <c r="B41" s="1" t="s">
        <v>60</v>
      </c>
      <c r="C41" s="2" t="s">
        <v>61</v>
      </c>
      <c r="D41" s="3"/>
      <c r="E41" s="4" t="s">
        <v>7</v>
      </c>
      <c r="F41" s="3"/>
      <c r="G41" s="2" t="s">
        <v>62</v>
      </c>
      <c r="H41" s="2"/>
      <c r="I41" s="1">
        <v>2</v>
      </c>
      <c r="J41" s="2" t="str">
        <f>IFERROR(INDEX($R$40:$R$43,MATCH(LARGE($AB$40:$AB$43,2),$AB$40:$AB$43,0)),"")</f>
        <v>Curaçao</v>
      </c>
      <c r="K41" s="1">
        <f>IFERROR(INDEX($T$40:$T$43,MATCH(LARGE($AB$40:$AB$43,2),$AB$40:$AB$43,0)),"")</f>
        <v>0</v>
      </c>
      <c r="L41" s="1">
        <f>IFERROR(INDEX($U$40:$U$43,MATCH(LARGE($AB$40:$AB$43,2),$AB$40:$AB$43,0)),"")</f>
        <v>0</v>
      </c>
      <c r="M41" s="1">
        <f>IFERROR(INDEX($V$40:$V$43,MATCH(LARGE($AB$40:$AB$43,2),$AB$40:$AB$43,0)),"")</f>
        <v>0</v>
      </c>
      <c r="N41" s="1">
        <f>IFERROR(INDEX($W$40:$W$43,MATCH(LARGE($AB$40:$AB$43,2),$AB$40:$AB$43,0)),"")</f>
        <v>0</v>
      </c>
      <c r="O41" s="1" t="str">
        <f>IFERROR(INDEX($X$40:$X$43,MATCH(LARGE($AB$40:$AB$43,2),$AB$40:$AB$43,0))&amp;":"&amp;INDEX($Y$40:$Y$43,MATCH(LARGE($AB$40:$AB$43,2),$AB$40:$AB$43,0)),"")</f>
        <v>0:0</v>
      </c>
      <c r="P41" s="1">
        <f>IFERROR(INDEX($Z$40:$Z$43,MATCH(LARGE($AB$40:$AB$43,2),$AB$40:$AB$43,0)),"")</f>
        <v>0</v>
      </c>
      <c r="Q41" s="1">
        <f>IFERROR(INDEX($AA$40:$AA$43,MATCH(LARGE($AB$40:$AB$43,2),$AB$40:$AB$43,0)),"")</f>
        <v>0</v>
      </c>
      <c r="R41" t="s">
        <v>59</v>
      </c>
      <c r="S41">
        <v>2</v>
      </c>
      <c r="T41">
        <f>SUMPRODUCT((($C$40:$C$45=$R$41)+($G$40:$G$45=$R$41))*--($D$40:$D$45&lt;&gt;"")*--($F$40:$F$45&lt;&gt;""))</f>
        <v>0</v>
      </c>
      <c r="U41">
        <f>SUMPRODUCT(($C$40:$C$45=$R$41)*--($D$40:$D$45&gt;$F$40:$F$45)*--($D$40:$D$45&lt;&gt;"")*--($F$40:$F$45&lt;&gt;""))+SUMPRODUCT(($G$40:$G$45=$R$41)*--($F$40:$F$45&gt;$D$40:$D$45)*--($D$40:$D$45&lt;&gt;"")*--($F$40:$F$45&lt;&gt;""))</f>
        <v>0</v>
      </c>
      <c r="V41">
        <f>SUMPRODUCT((($C$40:$C$45=$R$41)+($G$40:$G$45=$R$41))*--($D$40:$D$45=$F$40:$F$45)*--($D$40:$D$45&lt;&gt;"")*--($F$40:$F$45&lt;&gt;""))</f>
        <v>0</v>
      </c>
      <c r="W41">
        <f>T41-U41-V41</f>
        <v>0</v>
      </c>
      <c r="X41">
        <f>SUMPRODUCT(($C$40:$C$45=$R$41)*$D$40:$D$45*--($D$40:$D$45&lt;&gt;"")*--($F$40:$F$45&lt;&gt;""))+SUMPRODUCT(($G$40:$G$45=$R$41)*$F$40:$F$45*--($D$40:$D$45&lt;&gt;"")*--($F$40:$F$45&lt;&gt;""))</f>
        <v>0</v>
      </c>
      <c r="Y41">
        <f>SUMPRODUCT(($C$40:$C$45=$R$41)*$F$40:$F$45*--($D$40:$D$45&lt;&gt;"")*--($F$40:$F$45&lt;&gt;""))+SUMPRODUCT(($G$40:$G$45=$R$41)*$D$40:$D$45*--($D$40:$D$45&lt;&gt;"")*--($F$40:$F$45&lt;&gt;""))</f>
        <v>0</v>
      </c>
      <c r="Z41">
        <f>X41-Y41</f>
        <v>0</v>
      </c>
      <c r="AA41">
        <f>U41*3+V41</f>
        <v>0</v>
      </c>
      <c r="AB41">
        <f>AA41*1000000+Z41*10000+X41*100+(5-S41)</f>
        <v>3</v>
      </c>
    </row>
    <row r="42" spans="1:28" ht="20.100000000000001" customHeight="1">
      <c r="A42" s="1" t="s">
        <v>46</v>
      </c>
      <c r="B42" s="1" t="s">
        <v>63</v>
      </c>
      <c r="C42" s="2" t="s">
        <v>58</v>
      </c>
      <c r="D42" s="3"/>
      <c r="E42" s="4" t="s">
        <v>7</v>
      </c>
      <c r="F42" s="3"/>
      <c r="G42" s="2" t="s">
        <v>61</v>
      </c>
      <c r="H42" s="2"/>
      <c r="I42" s="1">
        <v>3</v>
      </c>
      <c r="J42" s="2" t="str">
        <f>IFERROR(INDEX($R$40:$R$43,MATCH(LARGE($AB$40:$AB$43,3),$AB$40:$AB$43,0)),"")</f>
        <v>Elfenbeinküste</v>
      </c>
      <c r="K42" s="1">
        <f>IFERROR(INDEX($T$40:$T$43,MATCH(LARGE($AB$40:$AB$43,3),$AB$40:$AB$43,0)),"")</f>
        <v>0</v>
      </c>
      <c r="L42" s="1">
        <f>IFERROR(INDEX($U$40:$U$43,MATCH(LARGE($AB$40:$AB$43,3),$AB$40:$AB$43,0)),"")</f>
        <v>0</v>
      </c>
      <c r="M42" s="1">
        <f>IFERROR(INDEX($V$40:$V$43,MATCH(LARGE($AB$40:$AB$43,3),$AB$40:$AB$43,0)),"")</f>
        <v>0</v>
      </c>
      <c r="N42" s="1">
        <f>IFERROR(INDEX($W$40:$W$43,MATCH(LARGE($AB$40:$AB$43,3),$AB$40:$AB$43,0)),"")</f>
        <v>0</v>
      </c>
      <c r="O42" s="1" t="str">
        <f>IFERROR(INDEX($X$40:$X$43,MATCH(LARGE($AB$40:$AB$43,3),$AB$40:$AB$43,0))&amp;":"&amp;INDEX($Y$40:$Y$43,MATCH(LARGE($AB$40:$AB$43,3),$AB$40:$AB$43,0)),"")</f>
        <v>0:0</v>
      </c>
      <c r="P42" s="1">
        <f>IFERROR(INDEX($Z$40:$Z$43,MATCH(LARGE($AB$40:$AB$43,3),$AB$40:$AB$43,0)),"")</f>
        <v>0</v>
      </c>
      <c r="Q42" s="1">
        <f>IFERROR(INDEX($AA$40:$AA$43,MATCH(LARGE($AB$40:$AB$43,3),$AB$40:$AB$43,0)),"")</f>
        <v>0</v>
      </c>
      <c r="R42" t="s">
        <v>61</v>
      </c>
      <c r="S42">
        <v>3</v>
      </c>
      <c r="T42">
        <f>SUMPRODUCT((($C$40:$C$45=$R$42)+($G$40:$G$45=$R$42))*--($D$40:$D$45&lt;&gt;"")*--($F$40:$F$45&lt;&gt;""))</f>
        <v>0</v>
      </c>
      <c r="U42">
        <f>SUMPRODUCT(($C$40:$C$45=$R$42)*--($D$40:$D$45&gt;$F$40:$F$45)*--($D$40:$D$45&lt;&gt;"")*--($F$40:$F$45&lt;&gt;""))+SUMPRODUCT(($G$40:$G$45=$R$42)*--($F$40:$F$45&gt;$D$40:$D$45)*--($D$40:$D$45&lt;&gt;"")*--($F$40:$F$45&lt;&gt;""))</f>
        <v>0</v>
      </c>
      <c r="V42">
        <f>SUMPRODUCT((($C$40:$C$45=$R$42)+($G$40:$G$45=$R$42))*--($D$40:$D$45=$F$40:$F$45)*--($D$40:$D$45&lt;&gt;"")*--($F$40:$F$45&lt;&gt;""))</f>
        <v>0</v>
      </c>
      <c r="W42">
        <f>T42-U42-V42</f>
        <v>0</v>
      </c>
      <c r="X42">
        <f>SUMPRODUCT(($C$40:$C$45=$R$42)*$D$40:$D$45*--($D$40:$D$45&lt;&gt;"")*--($F$40:$F$45&lt;&gt;""))+SUMPRODUCT(($G$40:$G$45=$R$42)*$F$40:$F$45*--($D$40:$D$45&lt;&gt;"")*--($F$40:$F$45&lt;&gt;""))</f>
        <v>0</v>
      </c>
      <c r="Y42">
        <f>SUMPRODUCT(($C$40:$C$45=$R$42)*$F$40:$F$45*--($D$40:$D$45&lt;&gt;"")*--($F$40:$F$45&lt;&gt;""))+SUMPRODUCT(($G$40:$G$45=$R$42)*$D$40:$D$45*--($D$40:$D$45&lt;&gt;"")*--($F$40:$F$45&lt;&gt;""))</f>
        <v>0</v>
      </c>
      <c r="Z42">
        <f>X42-Y42</f>
        <v>0</v>
      </c>
      <c r="AA42">
        <f>U42*3+V42</f>
        <v>0</v>
      </c>
      <c r="AB42">
        <f>AA42*1000000+Z42*10000+X42*100+(5-S42)</f>
        <v>2</v>
      </c>
    </row>
    <row r="43" spans="1:28" ht="20.100000000000001" customHeight="1">
      <c r="A43" s="1" t="s">
        <v>64</v>
      </c>
      <c r="B43" s="1" t="s">
        <v>65</v>
      </c>
      <c r="C43" s="2" t="s">
        <v>62</v>
      </c>
      <c r="D43" s="3"/>
      <c r="E43" s="4" t="s">
        <v>7</v>
      </c>
      <c r="F43" s="3"/>
      <c r="G43" s="2" t="s">
        <v>59</v>
      </c>
      <c r="H43" s="2"/>
      <c r="I43" s="1">
        <v>4</v>
      </c>
      <c r="J43" s="2" t="str">
        <f>IFERROR(INDEX($R$40:$R$43,MATCH(LARGE($AB$40:$AB$43,4),$AB$40:$AB$43,0)),"")</f>
        <v>Ecuador</v>
      </c>
      <c r="K43" s="1">
        <f>IFERROR(INDEX($T$40:$T$43,MATCH(LARGE($AB$40:$AB$43,4),$AB$40:$AB$43,0)),"")</f>
        <v>0</v>
      </c>
      <c r="L43" s="1">
        <f>IFERROR(INDEX($U$40:$U$43,MATCH(LARGE($AB$40:$AB$43,4),$AB$40:$AB$43,0)),"")</f>
        <v>0</v>
      </c>
      <c r="M43" s="1">
        <f>IFERROR(INDEX($V$40:$V$43,MATCH(LARGE($AB$40:$AB$43,4),$AB$40:$AB$43,0)),"")</f>
        <v>0</v>
      </c>
      <c r="N43" s="1">
        <f>IFERROR(INDEX($W$40:$W$43,MATCH(LARGE($AB$40:$AB$43,4),$AB$40:$AB$43,0)),"")</f>
        <v>0</v>
      </c>
      <c r="O43" s="1" t="str">
        <f>IFERROR(INDEX($X$40:$X$43,MATCH(LARGE($AB$40:$AB$43,4),$AB$40:$AB$43,0))&amp;":"&amp;INDEX($Y$40:$Y$43,MATCH(LARGE($AB$40:$AB$43,4),$AB$40:$AB$43,0)),"")</f>
        <v>0:0</v>
      </c>
      <c r="P43" s="1">
        <f>IFERROR(INDEX($Z$40:$Z$43,MATCH(LARGE($AB$40:$AB$43,4),$AB$40:$AB$43,0)),"")</f>
        <v>0</v>
      </c>
      <c r="Q43" s="1">
        <f>IFERROR(INDEX($AA$40:$AA$43,MATCH(LARGE($AB$40:$AB$43,4),$AB$40:$AB$43,0)),"")</f>
        <v>0</v>
      </c>
      <c r="R43" t="s">
        <v>62</v>
      </c>
      <c r="S43">
        <v>4</v>
      </c>
      <c r="T43">
        <f>SUMPRODUCT((($C$40:$C$45=$R$43)+($G$40:$G$45=$R$43))*--($D$40:$D$45&lt;&gt;"")*--($F$40:$F$45&lt;&gt;""))</f>
        <v>0</v>
      </c>
      <c r="U43">
        <f>SUMPRODUCT(($C$40:$C$45=$R$43)*--($D$40:$D$45&gt;$F$40:$F$45)*--($D$40:$D$45&lt;&gt;"")*--($F$40:$F$45&lt;&gt;""))+SUMPRODUCT(($G$40:$G$45=$R$43)*--($F$40:$F$45&gt;$D$40:$D$45)*--($D$40:$D$45&lt;&gt;"")*--($F$40:$F$45&lt;&gt;""))</f>
        <v>0</v>
      </c>
      <c r="V43">
        <f>SUMPRODUCT((($C$40:$C$45=$R$43)+($G$40:$G$45=$R$43))*--($D$40:$D$45=$F$40:$F$45)*--($D$40:$D$45&lt;&gt;"")*--($F$40:$F$45&lt;&gt;""))</f>
        <v>0</v>
      </c>
      <c r="W43">
        <f>T43-U43-V43</f>
        <v>0</v>
      </c>
      <c r="X43">
        <f>SUMPRODUCT(($C$40:$C$45=$R$43)*$D$40:$D$45*--($D$40:$D$45&lt;&gt;"")*--($F$40:$F$45&lt;&gt;""))+SUMPRODUCT(($G$40:$G$45=$R$43)*$F$40:$F$45*--($D$40:$D$45&lt;&gt;"")*--($F$40:$F$45&lt;&gt;""))</f>
        <v>0</v>
      </c>
      <c r="Y43">
        <f>SUMPRODUCT(($C$40:$C$45=$R$43)*$F$40:$F$45*--($D$40:$D$45&lt;&gt;"")*--($F$40:$F$45&lt;&gt;""))+SUMPRODUCT(($G$40:$G$45=$R$43)*$D$40:$D$45*--($D$40:$D$45&lt;&gt;"")*--($F$40:$F$45&lt;&gt;""))</f>
        <v>0</v>
      </c>
      <c r="Z43">
        <f>X43-Y43</f>
        <v>0</v>
      </c>
      <c r="AA43">
        <f>U43*3+V43</f>
        <v>0</v>
      </c>
      <c r="AB43">
        <f>AA43*1000000+Z43*10000+X43*100+(5-S43)</f>
        <v>1</v>
      </c>
    </row>
    <row r="44" spans="1:28" ht="20.100000000000001" customHeight="1">
      <c r="A44" s="1" t="s">
        <v>29</v>
      </c>
      <c r="B44" s="1" t="s">
        <v>63</v>
      </c>
      <c r="C44" s="2" t="s">
        <v>59</v>
      </c>
      <c r="D44" s="3"/>
      <c r="E44" s="4" t="s">
        <v>7</v>
      </c>
      <c r="F44" s="3"/>
      <c r="G44" s="2" t="s">
        <v>61</v>
      </c>
      <c r="H44" s="2"/>
    </row>
    <row r="45" spans="1:28" ht="20.100000000000001" customHeight="1">
      <c r="A45" s="1" t="s">
        <v>29</v>
      </c>
      <c r="B45" s="1" t="s">
        <v>63</v>
      </c>
      <c r="C45" s="2" t="s">
        <v>62</v>
      </c>
      <c r="D45" s="3"/>
      <c r="E45" s="4" t="s">
        <v>7</v>
      </c>
      <c r="F45" s="3"/>
      <c r="G45" s="2" t="s">
        <v>58</v>
      </c>
      <c r="H45" s="2"/>
    </row>
    <row r="46" spans="1:28" ht="5.0999999999999996" customHeight="1"/>
    <row r="47" spans="1:28" ht="20.100000000000001" customHeight="1">
      <c r="A47" s="58" t="s">
        <v>66</v>
      </c>
      <c r="B47" s="59"/>
      <c r="C47" s="59"/>
      <c r="D47" s="59"/>
      <c r="E47" s="59"/>
      <c r="F47" s="59"/>
      <c r="G47" s="59"/>
      <c r="H47" s="60"/>
      <c r="I47" s="58" t="s">
        <v>67</v>
      </c>
      <c r="J47" s="59"/>
      <c r="K47" s="59"/>
      <c r="L47" s="59"/>
      <c r="M47" s="59"/>
      <c r="N47" s="59"/>
      <c r="O47" s="59"/>
      <c r="P47" s="59"/>
      <c r="Q47" s="60"/>
    </row>
    <row r="48" spans="1:28" ht="20.100000000000001" customHeight="1">
      <c r="A48" s="7" t="s">
        <v>3</v>
      </c>
      <c r="B48" s="7" t="s">
        <v>4</v>
      </c>
      <c r="C48" s="7" t="s">
        <v>5</v>
      </c>
      <c r="D48" s="7" t="s">
        <v>6</v>
      </c>
      <c r="E48" s="7" t="s">
        <v>7</v>
      </c>
      <c r="F48" s="7" t="s">
        <v>6</v>
      </c>
      <c r="G48" s="7" t="s">
        <v>8</v>
      </c>
      <c r="H48" s="7"/>
      <c r="I48" s="7" t="s">
        <v>9</v>
      </c>
      <c r="J48" s="7" t="s">
        <v>10</v>
      </c>
      <c r="K48" s="7" t="s">
        <v>11</v>
      </c>
      <c r="L48" s="7" t="s">
        <v>12</v>
      </c>
      <c r="M48" s="7" t="s">
        <v>13</v>
      </c>
      <c r="N48" s="7" t="s">
        <v>14</v>
      </c>
      <c r="O48" s="7" t="s">
        <v>6</v>
      </c>
      <c r="P48" s="7" t="s">
        <v>15</v>
      </c>
      <c r="Q48" s="7" t="s">
        <v>16</v>
      </c>
    </row>
    <row r="49" spans="1:28" ht="20.100000000000001" customHeight="1">
      <c r="A49" s="1" t="s">
        <v>43</v>
      </c>
      <c r="B49" s="1" t="s">
        <v>63</v>
      </c>
      <c r="C49" s="2" t="s">
        <v>68</v>
      </c>
      <c r="D49" s="3"/>
      <c r="E49" s="4" t="s">
        <v>7</v>
      </c>
      <c r="F49" s="3"/>
      <c r="G49" s="2" t="s">
        <v>69</v>
      </c>
      <c r="H49" s="2"/>
      <c r="I49" s="1">
        <v>1</v>
      </c>
      <c r="J49" s="2" t="str">
        <f>IFERROR(INDEX($R$49:$R$52,MATCH(LARGE($AB$49:$AB$52,1),$AB$49:$AB$52,0)),"")</f>
        <v>Niederlande</v>
      </c>
      <c r="K49" s="1">
        <f>IFERROR(INDEX($T$49:$T$52,MATCH(LARGE($AB$49:$AB$52,1),$AB$49:$AB$52,0)),"")</f>
        <v>0</v>
      </c>
      <c r="L49" s="1">
        <f>IFERROR(INDEX($U$49:$U$52,MATCH(LARGE($AB$49:$AB$52,1),$AB$49:$AB$52,0)),"")</f>
        <v>0</v>
      </c>
      <c r="M49" s="1">
        <f>IFERROR(INDEX($V$49:$V$52,MATCH(LARGE($AB$49:$AB$52,1),$AB$49:$AB$52,0)),"")</f>
        <v>0</v>
      </c>
      <c r="N49" s="1">
        <f>IFERROR(INDEX($W$49:$W$52,MATCH(LARGE($AB$49:$AB$52,1),$AB$49:$AB$52,0)),"")</f>
        <v>0</v>
      </c>
      <c r="O49" s="1" t="str">
        <f>IFERROR(INDEX($X$49:$X$52,MATCH(LARGE($AB$49:$AB$52,1),$AB$49:$AB$52,0))&amp;":"&amp;INDEX($Y$49:$Y$52,MATCH(LARGE($AB$49:$AB$52,1),$AB$49:$AB$52,0)),"")</f>
        <v>0:0</v>
      </c>
      <c r="P49" s="1">
        <f>IFERROR(INDEX($Z$49:$Z$52,MATCH(LARGE($AB$49:$AB$52,1),$AB$49:$AB$52,0)),"")</f>
        <v>0</v>
      </c>
      <c r="Q49" s="1">
        <f>IFERROR(INDEX($AA$49:$AA$52,MATCH(LARGE($AB$49:$AB$52,1),$AB$49:$AB$52,0)),"")</f>
        <v>0</v>
      </c>
      <c r="R49" t="s">
        <v>68</v>
      </c>
      <c r="S49">
        <v>1</v>
      </c>
      <c r="T49">
        <f>SUMPRODUCT((($C$49:$C$54=$R$49)+($G$49:$G$54=$R$49))*--($D$49:$D$54&lt;&gt;"")*--($F$49:$F$54&lt;&gt;""))</f>
        <v>0</v>
      </c>
      <c r="U49">
        <f>SUMPRODUCT(($C$49:$C$54=$R$49)*--($D$49:$D$54&gt;$F$49:$F$54)*--($D$49:$D$54&lt;&gt;"")*--($F$49:$F$54&lt;&gt;""))+SUMPRODUCT(($G$49:$G$54=$R$49)*--($F$49:$F$54&gt;$D$49:$D$54)*--($D$49:$D$54&lt;&gt;"")*--($F$49:$F$54&lt;&gt;""))</f>
        <v>0</v>
      </c>
      <c r="V49">
        <f>SUMPRODUCT((($C$49:$C$54=$R$49)+($G$49:$G$54=$R$49))*--($D$49:$D$54=$F$49:$F$54)*--($D$49:$D$54&lt;&gt;"")*--($F$49:$F$54&lt;&gt;""))</f>
        <v>0</v>
      </c>
      <c r="W49">
        <f>T49-U49-V49</f>
        <v>0</v>
      </c>
      <c r="X49">
        <f>SUMPRODUCT(($C$49:$C$54=$R$49)*$D$49:$D$54*--($D$49:$D$54&lt;&gt;"")*--($F$49:$F$54&lt;&gt;""))+SUMPRODUCT(($G$49:$G$54=$R$49)*$F$49:$F$54*--($D$49:$D$54&lt;&gt;"")*--($F$49:$F$54&lt;&gt;""))</f>
        <v>0</v>
      </c>
      <c r="Y49">
        <f>SUMPRODUCT(($C$49:$C$54=$R$49)*$F$49:$F$54*--($D$49:$D$54&lt;&gt;"")*--($F$49:$F$54&lt;&gt;""))+SUMPRODUCT(($G$49:$G$54=$R$49)*$D$49:$D$54*--($D$49:$D$54&lt;&gt;"")*--($F$49:$F$54&lt;&gt;""))</f>
        <v>0</v>
      </c>
      <c r="Z49">
        <f>X49-Y49</f>
        <v>0</v>
      </c>
      <c r="AA49">
        <f>U49*3+V49</f>
        <v>0</v>
      </c>
      <c r="AB49">
        <f>AA49*1000000+Z49*10000+X49*100+(5-S49)</f>
        <v>4</v>
      </c>
    </row>
    <row r="50" spans="1:28" ht="20.100000000000001" customHeight="1">
      <c r="A50" s="1" t="s">
        <v>70</v>
      </c>
      <c r="B50" s="1" t="s">
        <v>22</v>
      </c>
      <c r="C50" s="2" t="s">
        <v>71</v>
      </c>
      <c r="D50" s="3"/>
      <c r="E50" s="4" t="s">
        <v>7</v>
      </c>
      <c r="F50" s="3"/>
      <c r="G50" s="2" t="s">
        <v>72</v>
      </c>
      <c r="H50" s="2"/>
      <c r="I50" s="1">
        <v>2</v>
      </c>
      <c r="J50" s="2" t="str">
        <f>IFERROR(INDEX($R$49:$R$52,MATCH(LARGE($AB$49:$AB$52,2),$AB$49:$AB$52,0)),"")</f>
        <v>Japan</v>
      </c>
      <c r="K50" s="1">
        <f>IFERROR(INDEX($T$49:$T$52,MATCH(LARGE($AB$49:$AB$52,2),$AB$49:$AB$52,0)),"")</f>
        <v>0</v>
      </c>
      <c r="L50" s="1">
        <f>IFERROR(INDEX($U$49:$U$52,MATCH(LARGE($AB$49:$AB$52,2),$AB$49:$AB$52,0)),"")</f>
        <v>0</v>
      </c>
      <c r="M50" s="1">
        <f>IFERROR(INDEX($V$49:$V$52,MATCH(LARGE($AB$49:$AB$52,2),$AB$49:$AB$52,0)),"")</f>
        <v>0</v>
      </c>
      <c r="N50" s="1">
        <f>IFERROR(INDEX($W$49:$W$52,MATCH(LARGE($AB$49:$AB$52,2),$AB$49:$AB$52,0)),"")</f>
        <v>0</v>
      </c>
      <c r="O50" s="1" t="str">
        <f>IFERROR(INDEX($X$49:$X$52,MATCH(LARGE($AB$49:$AB$52,2),$AB$49:$AB$52,0))&amp;":"&amp;INDEX($Y$49:$Y$52,MATCH(LARGE($AB$49:$AB$52,2),$AB$49:$AB$52,0)),"")</f>
        <v>0:0</v>
      </c>
      <c r="P50" s="1">
        <f>IFERROR(INDEX($Z$49:$Z$52,MATCH(LARGE($AB$49:$AB$52,2),$AB$49:$AB$52,0)),"")</f>
        <v>0</v>
      </c>
      <c r="Q50" s="1">
        <f>IFERROR(INDEX($AA$49:$AA$52,MATCH(LARGE($AB$49:$AB$52,2),$AB$49:$AB$52,0)),"")</f>
        <v>0</v>
      </c>
      <c r="R50" t="s">
        <v>69</v>
      </c>
      <c r="S50">
        <v>2</v>
      </c>
      <c r="T50">
        <f>SUMPRODUCT((($C$49:$C$54=$R$50)+($G$49:$G$54=$R$50))*--($D$49:$D$54&lt;&gt;"")*--($F$49:$F$54&lt;&gt;""))</f>
        <v>0</v>
      </c>
      <c r="U50">
        <f>SUMPRODUCT(($C$49:$C$54=$R$50)*--($D$49:$D$54&gt;$F$49:$F$54)*--($D$49:$D$54&lt;&gt;"")*--($F$49:$F$54&lt;&gt;""))+SUMPRODUCT(($G$49:$G$54=$R$50)*--($F$49:$F$54&gt;$D$49:$D$54)*--($D$49:$D$54&lt;&gt;"")*--($F$49:$F$54&lt;&gt;""))</f>
        <v>0</v>
      </c>
      <c r="V50">
        <f>SUMPRODUCT((($C$49:$C$54=$R$50)+($G$49:$G$54=$R$50))*--($D$49:$D$54=$F$49:$F$54)*--($D$49:$D$54&lt;&gt;"")*--($F$49:$F$54&lt;&gt;""))</f>
        <v>0</v>
      </c>
      <c r="W50">
        <f>T50-U50-V50</f>
        <v>0</v>
      </c>
      <c r="X50">
        <f>SUMPRODUCT(($C$49:$C$54=$R$50)*$D$49:$D$54*--($D$49:$D$54&lt;&gt;"")*--($F$49:$F$54&lt;&gt;""))+SUMPRODUCT(($G$49:$G$54=$R$50)*$F$49:$F$54*--($D$49:$D$54&lt;&gt;"")*--($F$49:$F$54&lt;&gt;""))</f>
        <v>0</v>
      </c>
      <c r="Y50">
        <f>SUMPRODUCT(($C$49:$C$54=$R$50)*$F$49:$F$54*--($D$49:$D$54&lt;&gt;"")*--($F$49:$F$54&lt;&gt;""))+SUMPRODUCT(($G$49:$G$54=$R$50)*$D$49:$D$54*--($D$49:$D$54&lt;&gt;"")*--($F$49:$F$54&lt;&gt;""))</f>
        <v>0</v>
      </c>
      <c r="Z50">
        <f>X50-Y50</f>
        <v>0</v>
      </c>
      <c r="AA50">
        <f>U50*3+V50</f>
        <v>0</v>
      </c>
      <c r="AB50">
        <f>AA50*1000000+Z50*10000+X50*100+(5-S50)</f>
        <v>3</v>
      </c>
    </row>
    <row r="51" spans="1:28" ht="20.100000000000001" customHeight="1">
      <c r="A51" s="1" t="s">
        <v>46</v>
      </c>
      <c r="B51" s="1" t="s">
        <v>57</v>
      </c>
      <c r="C51" s="2" t="s">
        <v>68</v>
      </c>
      <c r="D51" s="3"/>
      <c r="E51" s="4" t="s">
        <v>7</v>
      </c>
      <c r="F51" s="3"/>
      <c r="G51" s="2" t="s">
        <v>71</v>
      </c>
      <c r="H51" s="2"/>
      <c r="I51" s="1">
        <v>3</v>
      </c>
      <c r="J51" s="2" t="str">
        <f>IFERROR(INDEX($R$49:$R$52,MATCH(LARGE($AB$49:$AB$52,3),$AB$49:$AB$52,0)),"")</f>
        <v>Schweden</v>
      </c>
      <c r="K51" s="1">
        <f>IFERROR(INDEX($T$49:$T$52,MATCH(LARGE($AB$49:$AB$52,3),$AB$49:$AB$52,0)),"")</f>
        <v>0</v>
      </c>
      <c r="L51" s="1">
        <f>IFERROR(INDEX($U$49:$U$52,MATCH(LARGE($AB$49:$AB$52,3),$AB$49:$AB$52,0)),"")</f>
        <v>0</v>
      </c>
      <c r="M51" s="1">
        <f>IFERROR(INDEX($V$49:$V$52,MATCH(LARGE($AB$49:$AB$52,3),$AB$49:$AB$52,0)),"")</f>
        <v>0</v>
      </c>
      <c r="N51" s="1">
        <f>IFERROR(INDEX($W$49:$W$52,MATCH(LARGE($AB$49:$AB$52,3),$AB$49:$AB$52,0)),"")</f>
        <v>0</v>
      </c>
      <c r="O51" s="1" t="str">
        <f>IFERROR(INDEX($X$49:$X$52,MATCH(LARGE($AB$49:$AB$52,3),$AB$49:$AB$52,0))&amp;":"&amp;INDEX($Y$49:$Y$52,MATCH(LARGE($AB$49:$AB$52,3),$AB$49:$AB$52,0)),"")</f>
        <v>0:0</v>
      </c>
      <c r="P51" s="1">
        <f>IFERROR(INDEX($Z$49:$Z$52,MATCH(LARGE($AB$49:$AB$52,3),$AB$49:$AB$52,0)),"")</f>
        <v>0</v>
      </c>
      <c r="Q51" s="1">
        <f>IFERROR(INDEX($AA$49:$AA$52,MATCH(LARGE($AB$49:$AB$52,3),$AB$49:$AB$52,0)),"")</f>
        <v>0</v>
      </c>
      <c r="R51" t="s">
        <v>71</v>
      </c>
      <c r="S51">
        <v>3</v>
      </c>
      <c r="T51">
        <f>SUMPRODUCT((($C$49:$C$54=$R$51)+($G$49:$G$54=$R$51))*--($D$49:$D$54&lt;&gt;"")*--($F$49:$F$54&lt;&gt;""))</f>
        <v>0</v>
      </c>
      <c r="U51">
        <f>SUMPRODUCT(($C$49:$C$54=$R$51)*--($D$49:$D$54&gt;$F$49:$F$54)*--($D$49:$D$54&lt;&gt;"")*--($F$49:$F$54&lt;&gt;""))+SUMPRODUCT(($G$49:$G$54=$R$51)*--($F$49:$F$54&gt;$D$49:$D$54)*--($D$49:$D$54&lt;&gt;"")*--($F$49:$F$54&lt;&gt;""))</f>
        <v>0</v>
      </c>
      <c r="V51">
        <f>SUMPRODUCT((($C$49:$C$54=$R$51)+($G$49:$G$54=$R$51))*--($D$49:$D$54=$F$49:$F$54)*--($D$49:$D$54&lt;&gt;"")*--($F$49:$F$54&lt;&gt;""))</f>
        <v>0</v>
      </c>
      <c r="W51">
        <f>T51-U51-V51</f>
        <v>0</v>
      </c>
      <c r="X51">
        <f>SUMPRODUCT(($C$49:$C$54=$R$51)*$D$49:$D$54*--($D$49:$D$54&lt;&gt;"")*--($F$49:$F$54&lt;&gt;""))+SUMPRODUCT(($G$49:$G$54=$R$51)*$F$49:$F$54*--($D$49:$D$54&lt;&gt;"")*--($F$49:$F$54&lt;&gt;""))</f>
        <v>0</v>
      </c>
      <c r="Y51">
        <f>SUMPRODUCT(($C$49:$C$54=$R$51)*$F$49:$F$54*--($D$49:$D$54&lt;&gt;"")*--($F$49:$F$54&lt;&gt;""))+SUMPRODUCT(($G$49:$G$54=$R$51)*$D$49:$D$54*--($D$49:$D$54&lt;&gt;"")*--($F$49:$F$54&lt;&gt;""))</f>
        <v>0</v>
      </c>
      <c r="Z51">
        <f>X51-Y51</f>
        <v>0</v>
      </c>
      <c r="AA51">
        <f>U51*3+V51</f>
        <v>0</v>
      </c>
      <c r="AB51">
        <f>AA51*1000000+Z51*10000+X51*100+(5-S51)</f>
        <v>2</v>
      </c>
    </row>
    <row r="52" spans="1:28" ht="20.100000000000001" customHeight="1">
      <c r="A52" s="1" t="s">
        <v>64</v>
      </c>
      <c r="B52" s="1" t="s">
        <v>51</v>
      </c>
      <c r="C52" s="2" t="s">
        <v>72</v>
      </c>
      <c r="D52" s="3"/>
      <c r="E52" s="4" t="s">
        <v>7</v>
      </c>
      <c r="F52" s="3"/>
      <c r="G52" s="2" t="s">
        <v>69</v>
      </c>
      <c r="H52" s="2"/>
      <c r="I52" s="1">
        <v>4</v>
      </c>
      <c r="J52" s="2" t="str">
        <f>IFERROR(INDEX($R$49:$R$52,MATCH(LARGE($AB$49:$AB$52,4),$AB$49:$AB$52,0)),"")</f>
        <v>Tunesien</v>
      </c>
      <c r="K52" s="1">
        <f>IFERROR(INDEX($T$49:$T$52,MATCH(LARGE($AB$49:$AB$52,4),$AB$49:$AB$52,0)),"")</f>
        <v>0</v>
      </c>
      <c r="L52" s="1">
        <f>IFERROR(INDEX($U$49:$U$52,MATCH(LARGE($AB$49:$AB$52,4),$AB$49:$AB$52,0)),"")</f>
        <v>0</v>
      </c>
      <c r="M52" s="1">
        <f>IFERROR(INDEX($V$49:$V$52,MATCH(LARGE($AB$49:$AB$52,4),$AB$49:$AB$52,0)),"")</f>
        <v>0</v>
      </c>
      <c r="N52" s="1">
        <f>IFERROR(INDEX($W$49:$W$52,MATCH(LARGE($AB$49:$AB$52,4),$AB$49:$AB$52,0)),"")</f>
        <v>0</v>
      </c>
      <c r="O52" s="1" t="str">
        <f>IFERROR(INDEX($X$49:$X$52,MATCH(LARGE($AB$49:$AB$52,4),$AB$49:$AB$52,0))&amp;":"&amp;INDEX($Y$49:$Y$52,MATCH(LARGE($AB$49:$AB$52,4),$AB$49:$AB$52,0)),"")</f>
        <v>0:0</v>
      </c>
      <c r="P52" s="1">
        <f>IFERROR(INDEX($Z$49:$Z$52,MATCH(LARGE($AB$49:$AB$52,4),$AB$49:$AB$52,0)),"")</f>
        <v>0</v>
      </c>
      <c r="Q52" s="1">
        <f>IFERROR(INDEX($AA$49:$AA$52,MATCH(LARGE($AB$49:$AB$52,4),$AB$49:$AB$52,0)),"")</f>
        <v>0</v>
      </c>
      <c r="R52" t="s">
        <v>72</v>
      </c>
      <c r="S52">
        <v>4</v>
      </c>
      <c r="T52">
        <f>SUMPRODUCT((($C$49:$C$54=$R$52)+($G$49:$G$54=$R$52))*--($D$49:$D$54&lt;&gt;"")*--($F$49:$F$54&lt;&gt;""))</f>
        <v>0</v>
      </c>
      <c r="U52">
        <f>SUMPRODUCT(($C$49:$C$54=$R$52)*--($D$49:$D$54&gt;$F$49:$F$54)*--($D$49:$D$54&lt;&gt;"")*--($F$49:$F$54&lt;&gt;""))+SUMPRODUCT(($G$49:$G$54=$R$52)*--($F$49:$F$54&gt;$D$49:$D$54)*--($D$49:$D$54&lt;&gt;"")*--($F$49:$F$54&lt;&gt;""))</f>
        <v>0</v>
      </c>
      <c r="V52">
        <f>SUMPRODUCT((($C$49:$C$54=$R$52)+($G$49:$G$54=$R$52))*--($D$49:$D$54=$F$49:$F$54)*--($D$49:$D$54&lt;&gt;"")*--($F$49:$F$54&lt;&gt;""))</f>
        <v>0</v>
      </c>
      <c r="W52">
        <f>T52-U52-V52</f>
        <v>0</v>
      </c>
      <c r="X52">
        <f>SUMPRODUCT(($C$49:$C$54=$R$52)*$D$49:$D$54*--($D$49:$D$54&lt;&gt;"")*--($F$49:$F$54&lt;&gt;""))+SUMPRODUCT(($G$49:$G$54=$R$52)*$F$49:$F$54*--($D$49:$D$54&lt;&gt;"")*--($F$49:$F$54&lt;&gt;""))</f>
        <v>0</v>
      </c>
      <c r="Y52">
        <f>SUMPRODUCT(($C$49:$C$54=$R$52)*$F$49:$F$54*--($D$49:$D$54&lt;&gt;"")*--($F$49:$F$54&lt;&gt;""))+SUMPRODUCT(($G$49:$G$54=$R$52)*$D$49:$D$54*--($D$49:$D$54&lt;&gt;"")*--($F$49:$F$54&lt;&gt;""))</f>
        <v>0</v>
      </c>
      <c r="Z52">
        <f>X52-Y52</f>
        <v>0</v>
      </c>
      <c r="AA52">
        <f>U52*3+V52</f>
        <v>0</v>
      </c>
      <c r="AB52">
        <f>AA52*1000000+Z52*10000+X52*100+(5-S52)</f>
        <v>1</v>
      </c>
    </row>
    <row r="53" spans="1:28" ht="20.100000000000001" customHeight="1">
      <c r="A53" s="1" t="s">
        <v>29</v>
      </c>
      <c r="B53" s="1" t="s">
        <v>60</v>
      </c>
      <c r="C53" s="2" t="s">
        <v>69</v>
      </c>
      <c r="D53" s="3"/>
      <c r="E53" s="4" t="s">
        <v>7</v>
      </c>
      <c r="F53" s="3"/>
      <c r="G53" s="2" t="s">
        <v>71</v>
      </c>
      <c r="H53" s="2"/>
    </row>
    <row r="54" spans="1:28" ht="20.100000000000001" customHeight="1">
      <c r="A54" s="1" t="s">
        <v>29</v>
      </c>
      <c r="B54" s="1" t="s">
        <v>60</v>
      </c>
      <c r="C54" s="2" t="s">
        <v>72</v>
      </c>
      <c r="D54" s="3"/>
      <c r="E54" s="4" t="s">
        <v>7</v>
      </c>
      <c r="F54" s="3"/>
      <c r="G54" s="2" t="s">
        <v>68</v>
      </c>
      <c r="H54" s="2"/>
    </row>
    <row r="55" spans="1:28" ht="5.0999999999999996" customHeight="1"/>
    <row r="56" spans="1:28" ht="20.100000000000001" customHeight="1">
      <c r="A56" s="58" t="s">
        <v>73</v>
      </c>
      <c r="B56" s="59"/>
      <c r="C56" s="59"/>
      <c r="D56" s="59"/>
      <c r="E56" s="59"/>
      <c r="F56" s="59"/>
      <c r="G56" s="59"/>
      <c r="H56" s="60"/>
      <c r="I56" s="58" t="s">
        <v>74</v>
      </c>
      <c r="J56" s="59"/>
      <c r="K56" s="59"/>
      <c r="L56" s="59"/>
      <c r="M56" s="59"/>
      <c r="N56" s="59"/>
      <c r="O56" s="59"/>
      <c r="P56" s="59"/>
      <c r="Q56" s="60"/>
    </row>
    <row r="57" spans="1:28" ht="20.100000000000001" customHeight="1">
      <c r="A57" s="7" t="s">
        <v>3</v>
      </c>
      <c r="B57" s="7" t="s">
        <v>4</v>
      </c>
      <c r="C57" s="7" t="s">
        <v>5</v>
      </c>
      <c r="D57" s="7" t="s">
        <v>6</v>
      </c>
      <c r="E57" s="7" t="s">
        <v>7</v>
      </c>
      <c r="F57" s="7" t="s">
        <v>6</v>
      </c>
      <c r="G57" s="7" t="s">
        <v>8</v>
      </c>
      <c r="H57" s="7"/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6</v>
      </c>
      <c r="P57" s="7" t="s">
        <v>15</v>
      </c>
      <c r="Q57" s="7" t="s">
        <v>16</v>
      </c>
    </row>
    <row r="58" spans="1:28" ht="20.100000000000001" customHeight="1">
      <c r="A58" s="1" t="s">
        <v>70</v>
      </c>
      <c r="B58" s="1" t="s">
        <v>18</v>
      </c>
      <c r="C58" s="2" t="s">
        <v>75</v>
      </c>
      <c r="D58" s="3"/>
      <c r="E58" s="4" t="s">
        <v>7</v>
      </c>
      <c r="F58" s="3"/>
      <c r="G58" s="2" t="s">
        <v>76</v>
      </c>
      <c r="H58" s="2"/>
      <c r="I58" s="1">
        <v>1</v>
      </c>
      <c r="J58" s="2" t="str">
        <f>IFERROR(INDEX($R$58:$R$61,MATCH(LARGE($AB$58:$AB$61,1),$AB$58:$AB$61,0)),"")</f>
        <v>Belgien</v>
      </c>
      <c r="K58" s="1">
        <f>IFERROR(INDEX($T$58:$T$61,MATCH(LARGE($AB$58:$AB$61,1),$AB$58:$AB$61,0)),"")</f>
        <v>0</v>
      </c>
      <c r="L58" s="1">
        <f>IFERROR(INDEX($U$58:$U$61,MATCH(LARGE($AB$58:$AB$61,1),$AB$58:$AB$61,0)),"")</f>
        <v>0</v>
      </c>
      <c r="M58" s="1">
        <f>IFERROR(INDEX($V$58:$V$61,MATCH(LARGE($AB$58:$AB$61,1),$AB$58:$AB$61,0)),"")</f>
        <v>0</v>
      </c>
      <c r="N58" s="1">
        <f>IFERROR(INDEX($W$58:$W$61,MATCH(LARGE($AB$58:$AB$61,1),$AB$58:$AB$61,0)),"")</f>
        <v>0</v>
      </c>
      <c r="O58" s="1" t="str">
        <f>IFERROR(INDEX($X$58:$X$61,MATCH(LARGE($AB$58:$AB$61,1),$AB$58:$AB$61,0))&amp;":"&amp;INDEX($Y$58:$Y$61,MATCH(LARGE($AB$58:$AB$61,1),$AB$58:$AB$61,0)),"")</f>
        <v>0:0</v>
      </c>
      <c r="P58" s="1">
        <f>IFERROR(INDEX($Z$58:$Z$61,MATCH(LARGE($AB$58:$AB$61,1),$AB$58:$AB$61,0)),"")</f>
        <v>0</v>
      </c>
      <c r="Q58" s="1">
        <f>IFERROR(INDEX($AA$58:$AA$61,MATCH(LARGE($AB$58:$AB$61,1),$AB$58:$AB$61,0)),"")</f>
        <v>0</v>
      </c>
      <c r="R58" t="s">
        <v>75</v>
      </c>
      <c r="S58">
        <v>1</v>
      </c>
      <c r="T58">
        <f>SUMPRODUCT((($C$58:$C$63=$R$58)+($G$58:$G$63=$R$58))*--($D$58:$D$63&lt;&gt;"")*--($F$58:$F$63&lt;&gt;""))</f>
        <v>0</v>
      </c>
      <c r="U58">
        <f>SUMPRODUCT(($C$58:$C$63=$R$58)*--($D$58:$D$63&gt;$F$58:$F$63)*--($D$58:$D$63&lt;&gt;"")*--($F$58:$F$63&lt;&gt;""))+SUMPRODUCT(($G$58:$G$63=$R$58)*--($F$58:$F$63&gt;$D$58:$D$63)*--($D$58:$D$63&lt;&gt;"")*--($F$58:$F$63&lt;&gt;""))</f>
        <v>0</v>
      </c>
      <c r="V58">
        <f>SUMPRODUCT((($C$58:$C$63=$R$58)+($G$58:$G$63=$R$58))*--($D$58:$D$63=$F$58:$F$63)*--($D$58:$D$63&lt;&gt;"")*--($F$58:$F$63&lt;&gt;""))</f>
        <v>0</v>
      </c>
      <c r="W58">
        <f>T58-U58-V58</f>
        <v>0</v>
      </c>
      <c r="X58">
        <f>SUMPRODUCT(($C$58:$C$63=$R$58)*$D$58:$D$63*--($D$58:$D$63&lt;&gt;"")*--($F$58:$F$63&lt;&gt;""))+SUMPRODUCT(($G$58:$G$63=$R$58)*$F$58:$F$63*--($D$58:$D$63&lt;&gt;"")*--($F$58:$F$63&lt;&gt;""))</f>
        <v>0</v>
      </c>
      <c r="Y58">
        <f>SUMPRODUCT(($C$58:$C$63=$R$58)*$F$58:$F$63*--($D$58:$D$63&lt;&gt;"")*--($F$58:$F$63&lt;&gt;""))+SUMPRODUCT(($G$58:$G$63=$R$58)*$D$58:$D$63*--($D$58:$D$63&lt;&gt;"")*--($F$58:$F$63&lt;&gt;""))</f>
        <v>0</v>
      </c>
      <c r="Z58">
        <f>X58-Y58</f>
        <v>0</v>
      </c>
      <c r="AA58">
        <f>U58*3+V58</f>
        <v>0</v>
      </c>
      <c r="AB58">
        <f>AA58*1000000+Z58*10000+X58*100+(5-S58)</f>
        <v>4</v>
      </c>
    </row>
    <row r="59" spans="1:28" ht="20.100000000000001" customHeight="1">
      <c r="A59" s="1" t="s">
        <v>77</v>
      </c>
      <c r="B59" s="1" t="s">
        <v>28</v>
      </c>
      <c r="C59" s="2" t="s">
        <v>78</v>
      </c>
      <c r="D59" s="3"/>
      <c r="E59" s="4" t="s">
        <v>7</v>
      </c>
      <c r="F59" s="3"/>
      <c r="G59" s="2" t="s">
        <v>79</v>
      </c>
      <c r="H59" s="2"/>
      <c r="I59" s="1">
        <v>2</v>
      </c>
      <c r="J59" s="2" t="str">
        <f>IFERROR(INDEX($R$58:$R$61,MATCH(LARGE($AB$58:$AB$61,2),$AB$58:$AB$61,0)),"")</f>
        <v>Ägypten</v>
      </c>
      <c r="K59" s="1">
        <f>IFERROR(INDEX($T$58:$T$61,MATCH(LARGE($AB$58:$AB$61,2),$AB$58:$AB$61,0)),"")</f>
        <v>0</v>
      </c>
      <c r="L59" s="1">
        <f>IFERROR(INDEX($U$58:$U$61,MATCH(LARGE($AB$58:$AB$61,2),$AB$58:$AB$61,0)),"")</f>
        <v>0</v>
      </c>
      <c r="M59" s="1">
        <f>IFERROR(INDEX($V$58:$V$61,MATCH(LARGE($AB$58:$AB$61,2),$AB$58:$AB$61,0)),"")</f>
        <v>0</v>
      </c>
      <c r="N59" s="1">
        <f>IFERROR(INDEX($W$58:$W$61,MATCH(LARGE($AB$58:$AB$61,2),$AB$58:$AB$61,0)),"")</f>
        <v>0</v>
      </c>
      <c r="O59" s="1" t="str">
        <f>IFERROR(INDEX($X$58:$X$61,MATCH(LARGE($AB$58:$AB$61,2),$AB$58:$AB$61,0))&amp;":"&amp;INDEX($Y$58:$Y$61,MATCH(LARGE($AB$58:$AB$61,2),$AB$58:$AB$61,0)),"")</f>
        <v>0:0</v>
      </c>
      <c r="P59" s="1">
        <f>IFERROR(INDEX($Z$58:$Z$61,MATCH(LARGE($AB$58:$AB$61,2),$AB$58:$AB$61,0)),"")</f>
        <v>0</v>
      </c>
      <c r="Q59" s="1">
        <f>IFERROR(INDEX($AA$58:$AA$61,MATCH(LARGE($AB$58:$AB$61,2),$AB$58:$AB$61,0)),"")</f>
        <v>0</v>
      </c>
      <c r="R59" t="s">
        <v>76</v>
      </c>
      <c r="S59">
        <v>2</v>
      </c>
      <c r="T59">
        <f>SUMPRODUCT((($C$58:$C$63=$R$59)+($G$58:$G$63=$R$59))*--($D$58:$D$63&lt;&gt;"")*--($F$58:$F$63&lt;&gt;""))</f>
        <v>0</v>
      </c>
      <c r="U59">
        <f>SUMPRODUCT(($C$58:$C$63=$R$59)*--($D$58:$D$63&gt;$F$58:$F$63)*--($D$58:$D$63&lt;&gt;"")*--($F$58:$F$63&lt;&gt;""))+SUMPRODUCT(($G$58:$G$63=$R$59)*--($F$58:$F$63&gt;$D$58:$D$63)*--($D$58:$D$63&lt;&gt;"")*--($F$58:$F$63&lt;&gt;""))</f>
        <v>0</v>
      </c>
      <c r="V59">
        <f>SUMPRODUCT((($C$58:$C$63=$R$59)+($G$58:$G$63=$R$59))*--($D$58:$D$63=$F$58:$F$63)*--($D$58:$D$63&lt;&gt;"")*--($F$58:$F$63&lt;&gt;""))</f>
        <v>0</v>
      </c>
      <c r="W59">
        <f>T59-U59-V59</f>
        <v>0</v>
      </c>
      <c r="X59">
        <f>SUMPRODUCT(($C$58:$C$63=$R$59)*$D$58:$D$63*--($D$58:$D$63&lt;&gt;"")*--($F$58:$F$63&lt;&gt;""))+SUMPRODUCT(($G$58:$G$63=$R$59)*$F$58:$F$63*--($D$58:$D$63&lt;&gt;"")*--($F$58:$F$63&lt;&gt;""))</f>
        <v>0</v>
      </c>
      <c r="Y59">
        <f>SUMPRODUCT(($C$58:$C$63=$R$59)*$F$58:$F$63*--($D$58:$D$63&lt;&gt;"")*--($F$58:$F$63&lt;&gt;""))+SUMPRODUCT(($G$58:$G$63=$R$59)*$D$58:$D$63*--($D$58:$D$63&lt;&gt;"")*--($F$58:$F$63&lt;&gt;""))</f>
        <v>0</v>
      </c>
      <c r="Z59">
        <f>X59-Y59</f>
        <v>0</v>
      </c>
      <c r="AA59">
        <f>U59*3+V59</f>
        <v>0</v>
      </c>
      <c r="AB59">
        <f>AA59*1000000+Z59*10000+X59*100+(5-S59)</f>
        <v>3</v>
      </c>
    </row>
    <row r="60" spans="1:28" ht="20.100000000000001" customHeight="1">
      <c r="A60" s="1" t="s">
        <v>64</v>
      </c>
      <c r="B60" s="1" t="s">
        <v>18</v>
      </c>
      <c r="C60" s="2" t="s">
        <v>75</v>
      </c>
      <c r="D60" s="3"/>
      <c r="E60" s="4" t="s">
        <v>7</v>
      </c>
      <c r="F60" s="3"/>
      <c r="G60" s="2" t="s">
        <v>78</v>
      </c>
      <c r="H60" s="2"/>
      <c r="I60" s="1">
        <v>3</v>
      </c>
      <c r="J60" s="2" t="str">
        <f>IFERROR(INDEX($R$58:$R$61,MATCH(LARGE($AB$58:$AB$61,3),$AB$58:$AB$61,0)),"")</f>
        <v>Iran</v>
      </c>
      <c r="K60" s="1">
        <f>IFERROR(INDEX($T$58:$T$61,MATCH(LARGE($AB$58:$AB$61,3),$AB$58:$AB$61,0)),"")</f>
        <v>0</v>
      </c>
      <c r="L60" s="1">
        <f>IFERROR(INDEX($U$58:$U$61,MATCH(LARGE($AB$58:$AB$61,3),$AB$58:$AB$61,0)),"")</f>
        <v>0</v>
      </c>
      <c r="M60" s="1">
        <f>IFERROR(INDEX($V$58:$V$61,MATCH(LARGE($AB$58:$AB$61,3),$AB$58:$AB$61,0)),"")</f>
        <v>0</v>
      </c>
      <c r="N60" s="1">
        <f>IFERROR(INDEX($W$58:$W$61,MATCH(LARGE($AB$58:$AB$61,3),$AB$58:$AB$61,0)),"")</f>
        <v>0</v>
      </c>
      <c r="O60" s="1" t="str">
        <f>IFERROR(INDEX($X$58:$X$61,MATCH(LARGE($AB$58:$AB$61,3),$AB$58:$AB$61,0))&amp;":"&amp;INDEX($Y$58:$Y$61,MATCH(LARGE($AB$58:$AB$61,3),$AB$58:$AB$61,0)),"")</f>
        <v>0:0</v>
      </c>
      <c r="P60" s="1">
        <f>IFERROR(INDEX($Z$58:$Z$61,MATCH(LARGE($AB$58:$AB$61,3),$AB$58:$AB$61,0)),"")</f>
        <v>0</v>
      </c>
      <c r="Q60" s="1">
        <f>IFERROR(INDEX($AA$58:$AA$61,MATCH(LARGE($AB$58:$AB$61,3),$AB$58:$AB$61,0)),"")</f>
        <v>0</v>
      </c>
      <c r="R60" t="s">
        <v>78</v>
      </c>
      <c r="S60">
        <v>3</v>
      </c>
      <c r="T60">
        <f>SUMPRODUCT((($C$58:$C$63=$R$60)+($G$58:$G$63=$R$60))*--($D$58:$D$63&lt;&gt;"")*--($F$58:$F$63&lt;&gt;""))</f>
        <v>0</v>
      </c>
      <c r="U60">
        <f>SUMPRODUCT(($C$58:$C$63=$R$60)*--($D$58:$D$63&gt;$F$58:$F$63)*--($D$58:$D$63&lt;&gt;"")*--($F$58:$F$63&lt;&gt;""))+SUMPRODUCT(($G$58:$G$63=$R$60)*--($F$58:$F$63&gt;$D$58:$D$63)*--($D$58:$D$63&lt;&gt;"")*--($F$58:$F$63&lt;&gt;""))</f>
        <v>0</v>
      </c>
      <c r="V60">
        <f>SUMPRODUCT((($C$58:$C$63=$R$60)+($G$58:$G$63=$R$60))*--($D$58:$D$63=$F$58:$F$63)*--($D$58:$D$63&lt;&gt;"")*--($F$58:$F$63&lt;&gt;""))</f>
        <v>0</v>
      </c>
      <c r="W60">
        <f>T60-U60-V60</f>
        <v>0</v>
      </c>
      <c r="X60">
        <f>SUMPRODUCT(($C$58:$C$63=$R$60)*$D$58:$D$63*--($D$58:$D$63&lt;&gt;"")*--($F$58:$F$63&lt;&gt;""))+SUMPRODUCT(($G$58:$G$63=$R$60)*$F$58:$F$63*--($D$58:$D$63&lt;&gt;"")*--($F$58:$F$63&lt;&gt;""))</f>
        <v>0</v>
      </c>
      <c r="Y60">
        <f>SUMPRODUCT(($C$58:$C$63=$R$60)*$F$58:$F$63*--($D$58:$D$63&lt;&gt;"")*--($F$58:$F$63&lt;&gt;""))+SUMPRODUCT(($G$58:$G$63=$R$60)*$D$58:$D$63*--($D$58:$D$63&lt;&gt;"")*--($F$58:$F$63&lt;&gt;""))</f>
        <v>0</v>
      </c>
      <c r="Z60">
        <f>X60-Y60</f>
        <v>0</v>
      </c>
      <c r="AA60">
        <f>U60*3+V60</f>
        <v>0</v>
      </c>
      <c r="AB60">
        <f>AA60*1000000+Z60*10000+X60*100+(5-S60)</f>
        <v>2</v>
      </c>
    </row>
    <row r="61" spans="1:28" ht="20.100000000000001" customHeight="1">
      <c r="A61" s="1" t="s">
        <v>80</v>
      </c>
      <c r="B61" s="1" t="s">
        <v>28</v>
      </c>
      <c r="C61" s="2" t="s">
        <v>79</v>
      </c>
      <c r="D61" s="3"/>
      <c r="E61" s="4" t="s">
        <v>7</v>
      </c>
      <c r="F61" s="3"/>
      <c r="G61" s="2" t="s">
        <v>76</v>
      </c>
      <c r="H61" s="2"/>
      <c r="I61" s="1">
        <v>4</v>
      </c>
      <c r="J61" s="2" t="str">
        <f>IFERROR(INDEX($R$58:$R$61,MATCH(LARGE($AB$58:$AB$61,4),$AB$58:$AB$61,0)),"")</f>
        <v>Neuseeland</v>
      </c>
      <c r="K61" s="1">
        <f>IFERROR(INDEX($T$58:$T$61,MATCH(LARGE($AB$58:$AB$61,4),$AB$58:$AB$61,0)),"")</f>
        <v>0</v>
      </c>
      <c r="L61" s="1">
        <f>IFERROR(INDEX($U$58:$U$61,MATCH(LARGE($AB$58:$AB$61,4),$AB$58:$AB$61,0)),"")</f>
        <v>0</v>
      </c>
      <c r="M61" s="1">
        <f>IFERROR(INDEX($V$58:$V$61,MATCH(LARGE($AB$58:$AB$61,4),$AB$58:$AB$61,0)),"")</f>
        <v>0</v>
      </c>
      <c r="N61" s="1">
        <f>IFERROR(INDEX($W$58:$W$61,MATCH(LARGE($AB$58:$AB$61,4),$AB$58:$AB$61,0)),"")</f>
        <v>0</v>
      </c>
      <c r="O61" s="1" t="str">
        <f>IFERROR(INDEX($X$58:$X$61,MATCH(LARGE($AB$58:$AB$61,4),$AB$58:$AB$61,0))&amp;":"&amp;INDEX($Y$58:$Y$61,MATCH(LARGE($AB$58:$AB$61,4),$AB$58:$AB$61,0)),"")</f>
        <v>0:0</v>
      </c>
      <c r="P61" s="1">
        <f>IFERROR(INDEX($Z$58:$Z$61,MATCH(LARGE($AB$58:$AB$61,4),$AB$58:$AB$61,0)),"")</f>
        <v>0</v>
      </c>
      <c r="Q61" s="1">
        <f>IFERROR(INDEX($AA$58:$AA$61,MATCH(LARGE($AB$58:$AB$61,4),$AB$58:$AB$61,0)),"")</f>
        <v>0</v>
      </c>
      <c r="R61" t="s">
        <v>79</v>
      </c>
      <c r="S61">
        <v>4</v>
      </c>
      <c r="T61">
        <f>SUMPRODUCT((($C$58:$C$63=$R$61)+($G$58:$G$63=$R$61))*--($D$58:$D$63&lt;&gt;"")*--($F$58:$F$63&lt;&gt;""))</f>
        <v>0</v>
      </c>
      <c r="U61">
        <f>SUMPRODUCT(($C$58:$C$63=$R$61)*--($D$58:$D$63&gt;$F$58:$F$63)*--($D$58:$D$63&lt;&gt;"")*--($F$58:$F$63&lt;&gt;""))+SUMPRODUCT(($G$58:$G$63=$R$61)*--($F$58:$F$63&gt;$D$58:$D$63)*--($D$58:$D$63&lt;&gt;"")*--($F$58:$F$63&lt;&gt;""))</f>
        <v>0</v>
      </c>
      <c r="V61">
        <f>SUMPRODUCT((($C$58:$C$63=$R$61)+($G$58:$G$63=$R$61))*--($D$58:$D$63=$F$58:$F$63)*--($D$58:$D$63&lt;&gt;"")*--($F$58:$F$63&lt;&gt;""))</f>
        <v>0</v>
      </c>
      <c r="W61">
        <f>T61-U61-V61</f>
        <v>0</v>
      </c>
      <c r="X61">
        <f>SUMPRODUCT(($C$58:$C$63=$R$61)*$D$58:$D$63*--($D$58:$D$63&lt;&gt;"")*--($F$58:$F$63&lt;&gt;""))+SUMPRODUCT(($G$58:$G$63=$R$61)*$F$58:$F$63*--($D$58:$D$63&lt;&gt;"")*--($F$58:$F$63&lt;&gt;""))</f>
        <v>0</v>
      </c>
      <c r="Y61">
        <f>SUMPRODUCT(($C$58:$C$63=$R$61)*$F$58:$F$63*--($D$58:$D$63&lt;&gt;"")*--($F$58:$F$63&lt;&gt;""))+SUMPRODUCT(($G$58:$G$63=$R$61)*$D$58:$D$63*--($D$58:$D$63&lt;&gt;"")*--($F$58:$F$63&lt;&gt;""))</f>
        <v>0</v>
      </c>
      <c r="Z61">
        <f>X61-Y61</f>
        <v>0</v>
      </c>
      <c r="AA61">
        <f>U61*3+V61</f>
        <v>0</v>
      </c>
      <c r="AB61">
        <f>AA61*1000000+Z61*10000+X61*100+(5-S61)</f>
        <v>1</v>
      </c>
    </row>
    <row r="62" spans="1:28" ht="20.100000000000001" customHeight="1">
      <c r="A62" s="1" t="s">
        <v>81</v>
      </c>
      <c r="B62" s="1" t="s">
        <v>82</v>
      </c>
      <c r="C62" s="2" t="s">
        <v>76</v>
      </c>
      <c r="D62" s="3"/>
      <c r="E62" s="4" t="s">
        <v>7</v>
      </c>
      <c r="F62" s="3"/>
      <c r="G62" s="2" t="s">
        <v>78</v>
      </c>
      <c r="H62" s="2"/>
    </row>
    <row r="63" spans="1:28" ht="20.100000000000001" customHeight="1">
      <c r="A63" s="1" t="s">
        <v>81</v>
      </c>
      <c r="B63" s="1" t="s">
        <v>82</v>
      </c>
      <c r="C63" s="2" t="s">
        <v>79</v>
      </c>
      <c r="D63" s="3"/>
      <c r="E63" s="4" t="s">
        <v>7</v>
      </c>
      <c r="F63" s="3"/>
      <c r="G63" s="2" t="s">
        <v>75</v>
      </c>
      <c r="H63" s="2"/>
    </row>
    <row r="64" spans="1:28" ht="5.0999999999999996" customHeight="1"/>
    <row r="65" spans="1:28" ht="20.100000000000001" customHeight="1">
      <c r="A65" s="58" t="s">
        <v>83</v>
      </c>
      <c r="B65" s="59"/>
      <c r="C65" s="59"/>
      <c r="D65" s="59"/>
      <c r="E65" s="59"/>
      <c r="F65" s="59"/>
      <c r="G65" s="59"/>
      <c r="H65" s="60"/>
      <c r="I65" s="58" t="s">
        <v>84</v>
      </c>
      <c r="J65" s="59"/>
      <c r="K65" s="59"/>
      <c r="L65" s="59"/>
      <c r="M65" s="59"/>
      <c r="N65" s="59"/>
      <c r="O65" s="59"/>
      <c r="P65" s="59"/>
      <c r="Q65" s="60"/>
    </row>
    <row r="66" spans="1:28" ht="20.100000000000001" customHeight="1">
      <c r="A66" s="7" t="s">
        <v>3</v>
      </c>
      <c r="B66" s="7" t="s">
        <v>4</v>
      </c>
      <c r="C66" s="7" t="s">
        <v>5</v>
      </c>
      <c r="D66" s="7" t="s">
        <v>6</v>
      </c>
      <c r="E66" s="7" t="s">
        <v>7</v>
      </c>
      <c r="F66" s="7" t="s">
        <v>6</v>
      </c>
      <c r="G66" s="7" t="s">
        <v>8</v>
      </c>
      <c r="H66" s="7"/>
      <c r="I66" s="7" t="s">
        <v>9</v>
      </c>
      <c r="J66" s="7" t="s">
        <v>10</v>
      </c>
      <c r="K66" s="7" t="s">
        <v>11</v>
      </c>
      <c r="L66" s="7" t="s">
        <v>12</v>
      </c>
      <c r="M66" s="7" t="s">
        <v>13</v>
      </c>
      <c r="N66" s="7" t="s">
        <v>14</v>
      </c>
      <c r="O66" s="7" t="s">
        <v>6</v>
      </c>
      <c r="P66" s="7" t="s">
        <v>15</v>
      </c>
      <c r="Q66" s="7" t="s">
        <v>16</v>
      </c>
    </row>
    <row r="67" spans="1:28" ht="20.100000000000001" customHeight="1">
      <c r="A67" s="1" t="s">
        <v>70</v>
      </c>
      <c r="B67" s="1" t="s">
        <v>26</v>
      </c>
      <c r="C67" s="2" t="s">
        <v>85</v>
      </c>
      <c r="D67" s="3"/>
      <c r="E67" s="4" t="s">
        <v>7</v>
      </c>
      <c r="F67" s="3"/>
      <c r="G67" s="2" t="s">
        <v>86</v>
      </c>
      <c r="H67" s="2"/>
      <c r="I67" s="1">
        <v>1</v>
      </c>
      <c r="J67" s="2" t="str">
        <f>IFERROR(INDEX($R$67:$R$70,MATCH(LARGE($AB$67:$AB$70,1),$AB$67:$AB$70,0)),"")</f>
        <v>Spanien</v>
      </c>
      <c r="K67" s="1">
        <f>IFERROR(INDEX($T$67:$T$70,MATCH(LARGE($AB$67:$AB$70,1),$AB$67:$AB$70,0)),"")</f>
        <v>0</v>
      </c>
      <c r="L67" s="1">
        <f>IFERROR(INDEX($U$67:$U$70,MATCH(LARGE($AB$67:$AB$70,1),$AB$67:$AB$70,0)),"")</f>
        <v>0</v>
      </c>
      <c r="M67" s="1">
        <f>IFERROR(INDEX($V$67:$V$70,MATCH(LARGE($AB$67:$AB$70,1),$AB$67:$AB$70,0)),"")</f>
        <v>0</v>
      </c>
      <c r="N67" s="1">
        <f>IFERROR(INDEX($W$67:$W$70,MATCH(LARGE($AB$67:$AB$70,1),$AB$67:$AB$70,0)),"")</f>
        <v>0</v>
      </c>
      <c r="O67" s="1" t="str">
        <f>IFERROR(INDEX($X$67:$X$70,MATCH(LARGE($AB$67:$AB$70,1),$AB$67:$AB$70,0))&amp;":"&amp;INDEX($Y$67:$Y$70,MATCH(LARGE($AB$67:$AB$70,1),$AB$67:$AB$70,0)),"")</f>
        <v>0:0</v>
      </c>
      <c r="P67" s="1">
        <f>IFERROR(INDEX($Z$67:$Z$70,MATCH(LARGE($AB$67:$AB$70,1),$AB$67:$AB$70,0)),"")</f>
        <v>0</v>
      </c>
      <c r="Q67" s="1">
        <f>IFERROR(INDEX($AA$67:$AA$70,MATCH(LARGE($AB$67:$AB$70,1),$AB$67:$AB$70,0)),"")</f>
        <v>0</v>
      </c>
      <c r="R67" t="s">
        <v>85</v>
      </c>
      <c r="S67">
        <v>1</v>
      </c>
      <c r="T67">
        <f>SUMPRODUCT((($C$67:$C$72=$R$67)+($G$67:$G$72=$R$67))*--($D$67:$D$72&lt;&gt;"")*--($F$67:$F$72&lt;&gt;""))</f>
        <v>0</v>
      </c>
      <c r="U67">
        <f>SUMPRODUCT(($C$67:$C$72=$R$67)*--($D$67:$D$72&gt;$F$67:$F$72)*--($D$67:$D$72&lt;&gt;"")*--($F$67:$F$72&lt;&gt;""))+SUMPRODUCT(($G$67:$G$72=$R$67)*--($F$67:$F$72&gt;$D$67:$D$72)*--($D$67:$D$72&lt;&gt;"")*--($F$67:$F$72&lt;&gt;""))</f>
        <v>0</v>
      </c>
      <c r="V67">
        <f>SUMPRODUCT((($C$67:$C$72=$R$67)+($G$67:$G$72=$R$67))*--($D$67:$D$72=$F$67:$F$72)*--($D$67:$D$72&lt;&gt;"")*--($F$67:$F$72&lt;&gt;""))</f>
        <v>0</v>
      </c>
      <c r="W67">
        <f>T67-U67-V67</f>
        <v>0</v>
      </c>
      <c r="X67">
        <f>SUMPRODUCT(($C$67:$C$72=$R$67)*$D$67:$D$72*--($D$67:$D$72&lt;&gt;"")*--($F$67:$F$72&lt;&gt;""))+SUMPRODUCT(($G$67:$G$72=$R$67)*$F$67:$F$72*--($D$67:$D$72&lt;&gt;"")*--($F$67:$F$72&lt;&gt;""))</f>
        <v>0</v>
      </c>
      <c r="Y67">
        <f>SUMPRODUCT(($C$67:$C$72=$R$67)*$F$67:$F$72*--($D$67:$D$72&lt;&gt;"")*--($F$67:$F$72&lt;&gt;""))+SUMPRODUCT(($G$67:$G$72=$R$67)*$D$67:$D$72*--($D$67:$D$72&lt;&gt;"")*--($F$67:$F$72&lt;&gt;""))</f>
        <v>0</v>
      </c>
      <c r="Z67">
        <f>X67-Y67</f>
        <v>0</v>
      </c>
      <c r="AA67">
        <f>U67*3+V67</f>
        <v>0</v>
      </c>
      <c r="AB67">
        <f>AA67*1000000+Z67*10000+X67*100+(5-S67)</f>
        <v>4</v>
      </c>
    </row>
    <row r="68" spans="1:28" ht="20.100000000000001" customHeight="1">
      <c r="A68" s="1" t="s">
        <v>70</v>
      </c>
      <c r="B68" s="1" t="s">
        <v>37</v>
      </c>
      <c r="C68" s="2" t="s">
        <v>87</v>
      </c>
      <c r="D68" s="3"/>
      <c r="E68" s="4" t="s">
        <v>7</v>
      </c>
      <c r="F68" s="3"/>
      <c r="G68" s="2" t="s">
        <v>88</v>
      </c>
      <c r="H68" s="2"/>
      <c r="I68" s="1">
        <v>2</v>
      </c>
      <c r="J68" s="2" t="str">
        <f>IFERROR(INDEX($R$67:$R$70,MATCH(LARGE($AB$67:$AB$70,2),$AB$67:$AB$70,0)),"")</f>
        <v>Kap Verde</v>
      </c>
      <c r="K68" s="1">
        <f>IFERROR(INDEX($T$67:$T$70,MATCH(LARGE($AB$67:$AB$70,2),$AB$67:$AB$70,0)),"")</f>
        <v>0</v>
      </c>
      <c r="L68" s="1">
        <f>IFERROR(INDEX($U$67:$U$70,MATCH(LARGE($AB$67:$AB$70,2),$AB$67:$AB$70,0)),"")</f>
        <v>0</v>
      </c>
      <c r="M68" s="1">
        <f>IFERROR(INDEX($V$67:$V$70,MATCH(LARGE($AB$67:$AB$70,2),$AB$67:$AB$70,0)),"")</f>
        <v>0</v>
      </c>
      <c r="N68" s="1">
        <f>IFERROR(INDEX($W$67:$W$70,MATCH(LARGE($AB$67:$AB$70,2),$AB$67:$AB$70,0)),"")</f>
        <v>0</v>
      </c>
      <c r="O68" s="1" t="str">
        <f>IFERROR(INDEX($X$67:$X$70,MATCH(LARGE($AB$67:$AB$70,2),$AB$67:$AB$70,0))&amp;":"&amp;INDEX($Y$67:$Y$70,MATCH(LARGE($AB$67:$AB$70,2),$AB$67:$AB$70,0)),"")</f>
        <v>0:0</v>
      </c>
      <c r="P68" s="1">
        <f>IFERROR(INDEX($Z$67:$Z$70,MATCH(LARGE($AB$67:$AB$70,2),$AB$67:$AB$70,0)),"")</f>
        <v>0</v>
      </c>
      <c r="Q68" s="1">
        <f>IFERROR(INDEX($AA$67:$AA$70,MATCH(LARGE($AB$67:$AB$70,2),$AB$67:$AB$70,0)),"")</f>
        <v>0</v>
      </c>
      <c r="R68" t="s">
        <v>86</v>
      </c>
      <c r="S68">
        <v>2</v>
      </c>
      <c r="T68">
        <f>SUMPRODUCT((($C$67:$C$72=$R$68)+($G$67:$G$72=$R$68))*--($D$67:$D$72&lt;&gt;"")*--($F$67:$F$72&lt;&gt;""))</f>
        <v>0</v>
      </c>
      <c r="U68">
        <f>SUMPRODUCT(($C$67:$C$72=$R$68)*--($D$67:$D$72&gt;$F$67:$F$72)*--($D$67:$D$72&lt;&gt;"")*--($F$67:$F$72&lt;&gt;""))+SUMPRODUCT(($G$67:$G$72=$R$68)*--($F$67:$F$72&gt;$D$67:$D$72)*--($D$67:$D$72&lt;&gt;"")*--($F$67:$F$72&lt;&gt;""))</f>
        <v>0</v>
      </c>
      <c r="V68">
        <f>SUMPRODUCT((($C$67:$C$72=$R$68)+($G$67:$G$72=$R$68))*--($D$67:$D$72=$F$67:$F$72)*--($D$67:$D$72&lt;&gt;"")*--($F$67:$F$72&lt;&gt;""))</f>
        <v>0</v>
      </c>
      <c r="W68">
        <f>T68-U68-V68</f>
        <v>0</v>
      </c>
      <c r="X68">
        <f>SUMPRODUCT(($C$67:$C$72=$R$68)*$D$67:$D$72*--($D$67:$D$72&lt;&gt;"")*--($F$67:$F$72&lt;&gt;""))+SUMPRODUCT(($G$67:$G$72=$R$68)*$F$67:$F$72*--($D$67:$D$72&lt;&gt;"")*--($F$67:$F$72&lt;&gt;""))</f>
        <v>0</v>
      </c>
      <c r="Y68">
        <f>SUMPRODUCT(($C$67:$C$72=$R$68)*$F$67:$F$72*--($D$67:$D$72&lt;&gt;"")*--($F$67:$F$72&lt;&gt;""))+SUMPRODUCT(($G$67:$G$72=$R$68)*$D$67:$D$72*--($D$67:$D$72&lt;&gt;"")*--($F$67:$F$72&lt;&gt;""))</f>
        <v>0</v>
      </c>
      <c r="Z68">
        <f>X68-Y68</f>
        <v>0</v>
      </c>
      <c r="AA68">
        <f>U68*3+V68</f>
        <v>0</v>
      </c>
      <c r="AB68">
        <f>AA68*1000000+Z68*10000+X68*100+(5-S68)</f>
        <v>3</v>
      </c>
    </row>
    <row r="69" spans="1:28" ht="20.100000000000001" customHeight="1">
      <c r="A69" s="1" t="s">
        <v>64</v>
      </c>
      <c r="B69" s="1" t="s">
        <v>26</v>
      </c>
      <c r="C69" s="2" t="s">
        <v>85</v>
      </c>
      <c r="D69" s="3"/>
      <c r="E69" s="4" t="s">
        <v>7</v>
      </c>
      <c r="F69" s="3"/>
      <c r="G69" s="2" t="s">
        <v>87</v>
      </c>
      <c r="H69" s="2"/>
      <c r="I69" s="1">
        <v>3</v>
      </c>
      <c r="J69" s="2" t="str">
        <f>IFERROR(INDEX($R$67:$R$70,MATCH(LARGE($AB$67:$AB$70,3),$AB$67:$AB$70,0)),"")</f>
        <v>Saudi-Arabien</v>
      </c>
      <c r="K69" s="1">
        <f>IFERROR(INDEX($T$67:$T$70,MATCH(LARGE($AB$67:$AB$70,3),$AB$67:$AB$70,0)),"")</f>
        <v>0</v>
      </c>
      <c r="L69" s="1">
        <f>IFERROR(INDEX($U$67:$U$70,MATCH(LARGE($AB$67:$AB$70,3),$AB$67:$AB$70,0)),"")</f>
        <v>0</v>
      </c>
      <c r="M69" s="1">
        <f>IFERROR(INDEX($V$67:$V$70,MATCH(LARGE($AB$67:$AB$70,3),$AB$67:$AB$70,0)),"")</f>
        <v>0</v>
      </c>
      <c r="N69" s="1">
        <f>IFERROR(INDEX($W$67:$W$70,MATCH(LARGE($AB$67:$AB$70,3),$AB$67:$AB$70,0)),"")</f>
        <v>0</v>
      </c>
      <c r="O69" s="1" t="str">
        <f>IFERROR(INDEX($X$67:$X$70,MATCH(LARGE($AB$67:$AB$70,3),$AB$67:$AB$70,0))&amp;":"&amp;INDEX($Y$67:$Y$70,MATCH(LARGE($AB$67:$AB$70,3),$AB$67:$AB$70,0)),"")</f>
        <v>0:0</v>
      </c>
      <c r="P69" s="1">
        <f>IFERROR(INDEX($Z$67:$Z$70,MATCH(LARGE($AB$67:$AB$70,3),$AB$67:$AB$70,0)),"")</f>
        <v>0</v>
      </c>
      <c r="Q69" s="1">
        <f>IFERROR(INDEX($AA$67:$AA$70,MATCH(LARGE($AB$67:$AB$70,3),$AB$67:$AB$70,0)),"")</f>
        <v>0</v>
      </c>
      <c r="R69" t="s">
        <v>87</v>
      </c>
      <c r="S69">
        <v>3</v>
      </c>
      <c r="T69">
        <f>SUMPRODUCT((($C$67:$C$72=$R$69)+($G$67:$G$72=$R$69))*--($D$67:$D$72&lt;&gt;"")*--($F$67:$F$72&lt;&gt;""))</f>
        <v>0</v>
      </c>
      <c r="U69">
        <f>SUMPRODUCT(($C$67:$C$72=$R$69)*--($D$67:$D$72&gt;$F$67:$F$72)*--($D$67:$D$72&lt;&gt;"")*--($F$67:$F$72&lt;&gt;""))+SUMPRODUCT(($G$67:$G$72=$R$69)*--($F$67:$F$72&gt;$D$67:$D$72)*--($D$67:$D$72&lt;&gt;"")*--($F$67:$F$72&lt;&gt;""))</f>
        <v>0</v>
      </c>
      <c r="V69">
        <f>SUMPRODUCT((($C$67:$C$72=$R$69)+($G$67:$G$72=$R$69))*--($D$67:$D$72=$F$67:$F$72)*--($D$67:$D$72&lt;&gt;"")*--($F$67:$F$72&lt;&gt;""))</f>
        <v>0</v>
      </c>
      <c r="W69">
        <f>T69-U69-V69</f>
        <v>0</v>
      </c>
      <c r="X69">
        <f>SUMPRODUCT(($C$67:$C$72=$R$69)*$D$67:$D$72*--($D$67:$D$72&lt;&gt;"")*--($F$67:$F$72&lt;&gt;""))+SUMPRODUCT(($G$67:$G$72=$R$69)*$F$67:$F$72*--($D$67:$D$72&lt;&gt;"")*--($F$67:$F$72&lt;&gt;""))</f>
        <v>0</v>
      </c>
      <c r="Y69">
        <f>SUMPRODUCT(($C$67:$C$72=$R$69)*$F$67:$F$72*--($D$67:$D$72&lt;&gt;"")*--($F$67:$F$72&lt;&gt;""))+SUMPRODUCT(($G$67:$G$72=$R$69)*$D$67:$D$72*--($D$67:$D$72&lt;&gt;"")*--($F$67:$F$72&lt;&gt;""))</f>
        <v>0</v>
      </c>
      <c r="Z69">
        <f>X69-Y69</f>
        <v>0</v>
      </c>
      <c r="AA69">
        <f>U69*3+V69</f>
        <v>0</v>
      </c>
      <c r="AB69">
        <f>AA69*1000000+Z69*10000+X69*100+(5-S69)</f>
        <v>2</v>
      </c>
    </row>
    <row r="70" spans="1:28" ht="20.100000000000001" customHeight="1">
      <c r="A70" s="1" t="s">
        <v>64</v>
      </c>
      <c r="B70" s="1" t="s">
        <v>37</v>
      </c>
      <c r="C70" s="2" t="s">
        <v>88</v>
      </c>
      <c r="D70" s="3"/>
      <c r="E70" s="4" t="s">
        <v>7</v>
      </c>
      <c r="F70" s="3"/>
      <c r="G70" s="2" t="s">
        <v>86</v>
      </c>
      <c r="H70" s="2"/>
      <c r="I70" s="1">
        <v>4</v>
      </c>
      <c r="J70" s="2" t="str">
        <f>IFERROR(INDEX($R$67:$R$70,MATCH(LARGE($AB$67:$AB$70,4),$AB$67:$AB$70,0)),"")</f>
        <v>Uruguay</v>
      </c>
      <c r="K70" s="1">
        <f>IFERROR(INDEX($T$67:$T$70,MATCH(LARGE($AB$67:$AB$70,4),$AB$67:$AB$70,0)),"")</f>
        <v>0</v>
      </c>
      <c r="L70" s="1">
        <f>IFERROR(INDEX($U$67:$U$70,MATCH(LARGE($AB$67:$AB$70,4),$AB$67:$AB$70,0)),"")</f>
        <v>0</v>
      </c>
      <c r="M70" s="1">
        <f>IFERROR(INDEX($V$67:$V$70,MATCH(LARGE($AB$67:$AB$70,4),$AB$67:$AB$70,0)),"")</f>
        <v>0</v>
      </c>
      <c r="N70" s="1">
        <f>IFERROR(INDEX($W$67:$W$70,MATCH(LARGE($AB$67:$AB$70,4),$AB$67:$AB$70,0)),"")</f>
        <v>0</v>
      </c>
      <c r="O70" s="1" t="str">
        <f>IFERROR(INDEX($X$67:$X$70,MATCH(LARGE($AB$67:$AB$70,4),$AB$67:$AB$70,0))&amp;":"&amp;INDEX($Y$67:$Y$70,MATCH(LARGE($AB$67:$AB$70,4),$AB$67:$AB$70,0)),"")</f>
        <v>0:0</v>
      </c>
      <c r="P70" s="1">
        <f>IFERROR(INDEX($Z$67:$Z$70,MATCH(LARGE($AB$67:$AB$70,4),$AB$67:$AB$70,0)),"")</f>
        <v>0</v>
      </c>
      <c r="Q70" s="1">
        <f>IFERROR(INDEX($AA$67:$AA$70,MATCH(LARGE($AB$67:$AB$70,4),$AB$67:$AB$70,0)),"")</f>
        <v>0</v>
      </c>
      <c r="R70" t="s">
        <v>88</v>
      </c>
      <c r="S70">
        <v>4</v>
      </c>
      <c r="T70">
        <f>SUMPRODUCT((($C$67:$C$72=$R$70)+($G$67:$G$72=$R$70))*--($D$67:$D$72&lt;&gt;"")*--($F$67:$F$72&lt;&gt;""))</f>
        <v>0</v>
      </c>
      <c r="U70">
        <f>SUMPRODUCT(($C$67:$C$72=$R$70)*--($D$67:$D$72&gt;$F$67:$F$72)*--($D$67:$D$72&lt;&gt;"")*--($F$67:$F$72&lt;&gt;""))+SUMPRODUCT(($G$67:$G$72=$R$70)*--($F$67:$F$72&gt;$D$67:$D$72)*--($D$67:$D$72&lt;&gt;"")*--($F$67:$F$72&lt;&gt;""))</f>
        <v>0</v>
      </c>
      <c r="V70">
        <f>SUMPRODUCT((($C$67:$C$72=$R$70)+($G$67:$G$72=$R$70))*--($D$67:$D$72=$F$67:$F$72)*--($D$67:$D$72&lt;&gt;"")*--($F$67:$F$72&lt;&gt;""))</f>
        <v>0</v>
      </c>
      <c r="W70">
        <f>T70-U70-V70</f>
        <v>0</v>
      </c>
      <c r="X70">
        <f>SUMPRODUCT(($C$67:$C$72=$R$70)*$D$67:$D$72*--($D$67:$D$72&lt;&gt;"")*--($F$67:$F$72&lt;&gt;""))+SUMPRODUCT(($G$67:$G$72=$R$70)*$F$67:$F$72*--($D$67:$D$72&lt;&gt;"")*--($F$67:$F$72&lt;&gt;""))</f>
        <v>0</v>
      </c>
      <c r="Y70">
        <f>SUMPRODUCT(($C$67:$C$72=$R$70)*$F$67:$F$72*--($D$67:$D$72&lt;&gt;"")*--($F$67:$F$72&lt;&gt;""))+SUMPRODUCT(($G$67:$G$72=$R$70)*$D$67:$D$72*--($D$67:$D$72&lt;&gt;"")*--($F$67:$F$72&lt;&gt;""))</f>
        <v>0</v>
      </c>
      <c r="Z70">
        <f>X70-Y70</f>
        <v>0</v>
      </c>
      <c r="AA70">
        <f>U70*3+V70</f>
        <v>0</v>
      </c>
      <c r="AB70">
        <f>AA70*1000000+Z70*10000+X70*100+(5-S70)</f>
        <v>1</v>
      </c>
    </row>
    <row r="71" spans="1:28" ht="20.100000000000001" customHeight="1">
      <c r="A71" s="1" t="s">
        <v>81</v>
      </c>
      <c r="B71" s="1" t="s">
        <v>65</v>
      </c>
      <c r="C71" s="2" t="s">
        <v>86</v>
      </c>
      <c r="D71" s="3"/>
      <c r="E71" s="4" t="s">
        <v>7</v>
      </c>
      <c r="F71" s="3"/>
      <c r="G71" s="2" t="s">
        <v>87</v>
      </c>
      <c r="H71" s="2"/>
    </row>
    <row r="72" spans="1:28" ht="20.100000000000001" customHeight="1">
      <c r="A72" s="1" t="s">
        <v>81</v>
      </c>
      <c r="B72" s="1" t="s">
        <v>65</v>
      </c>
      <c r="C72" s="2" t="s">
        <v>88</v>
      </c>
      <c r="D72" s="3"/>
      <c r="E72" s="4" t="s">
        <v>7</v>
      </c>
      <c r="F72" s="3"/>
      <c r="G72" s="2" t="s">
        <v>85</v>
      </c>
      <c r="H72" s="2"/>
    </row>
    <row r="73" spans="1:28" ht="5.0999999999999996" customHeight="1"/>
    <row r="74" spans="1:28" ht="20.100000000000001" customHeight="1">
      <c r="A74" s="58" t="s">
        <v>89</v>
      </c>
      <c r="B74" s="59"/>
      <c r="C74" s="59"/>
      <c r="D74" s="59"/>
      <c r="E74" s="59"/>
      <c r="F74" s="59"/>
      <c r="G74" s="59"/>
      <c r="H74" s="60"/>
      <c r="I74" s="58" t="s">
        <v>90</v>
      </c>
      <c r="J74" s="59"/>
      <c r="K74" s="59"/>
      <c r="L74" s="59"/>
      <c r="M74" s="59"/>
      <c r="N74" s="59"/>
      <c r="O74" s="59"/>
      <c r="P74" s="59"/>
      <c r="Q74" s="60"/>
    </row>
    <row r="75" spans="1:28" ht="20.100000000000001" customHeight="1">
      <c r="A75" s="7" t="s">
        <v>3</v>
      </c>
      <c r="B75" s="7" t="s">
        <v>4</v>
      </c>
      <c r="C75" s="7" t="s">
        <v>5</v>
      </c>
      <c r="D75" s="7" t="s">
        <v>6</v>
      </c>
      <c r="E75" s="7" t="s">
        <v>7</v>
      </c>
      <c r="F75" s="7" t="s">
        <v>6</v>
      </c>
      <c r="G75" s="7" t="s">
        <v>8</v>
      </c>
      <c r="H75" s="7"/>
      <c r="I75" s="7" t="s">
        <v>9</v>
      </c>
      <c r="J75" s="7" t="s">
        <v>10</v>
      </c>
      <c r="K75" s="7" t="s">
        <v>11</v>
      </c>
      <c r="L75" s="7" t="s">
        <v>12</v>
      </c>
      <c r="M75" s="7" t="s">
        <v>13</v>
      </c>
      <c r="N75" s="7" t="s">
        <v>14</v>
      </c>
      <c r="O75" s="7" t="s">
        <v>6</v>
      </c>
      <c r="P75" s="7" t="s">
        <v>15</v>
      </c>
      <c r="Q75" s="7" t="s">
        <v>16</v>
      </c>
    </row>
    <row r="76" spans="1:28" ht="20.100000000000001" customHeight="1">
      <c r="A76" s="1" t="s">
        <v>77</v>
      </c>
      <c r="B76" s="1" t="s">
        <v>18</v>
      </c>
      <c r="C76" s="2" t="s">
        <v>91</v>
      </c>
      <c r="D76" s="3"/>
      <c r="E76" s="4" t="s">
        <v>7</v>
      </c>
      <c r="F76" s="3"/>
      <c r="G76" s="2" t="s">
        <v>92</v>
      </c>
      <c r="H76" s="2"/>
      <c r="I76" s="1">
        <v>1</v>
      </c>
      <c r="J76" s="2" t="str">
        <f>IFERROR(INDEX($R$76:$R$79,MATCH(LARGE($AB$76:$AB$79,1),$AB$76:$AB$79,0)),"")</f>
        <v>Frankreich</v>
      </c>
      <c r="K76" s="1">
        <f>IFERROR(INDEX($T$76:$T$79,MATCH(LARGE($AB$76:$AB$79,1),$AB$76:$AB$79,0)),"")</f>
        <v>0</v>
      </c>
      <c r="L76" s="1">
        <f>IFERROR(INDEX($U$76:$U$79,MATCH(LARGE($AB$76:$AB$79,1),$AB$76:$AB$79,0)),"")</f>
        <v>0</v>
      </c>
      <c r="M76" s="1">
        <f>IFERROR(INDEX($V$76:$V$79,MATCH(LARGE($AB$76:$AB$79,1),$AB$76:$AB$79,0)),"")</f>
        <v>0</v>
      </c>
      <c r="N76" s="1">
        <f>IFERROR(INDEX($W$76:$W$79,MATCH(LARGE($AB$76:$AB$79,1),$AB$76:$AB$79,0)),"")</f>
        <v>0</v>
      </c>
      <c r="O76" s="1" t="str">
        <f>IFERROR(INDEX($X$76:$X$79,MATCH(LARGE($AB$76:$AB$79,1),$AB$76:$AB$79,0))&amp;":"&amp;INDEX($Y$76:$Y$79,MATCH(LARGE($AB$76:$AB$79,1),$AB$76:$AB$79,0)),"")</f>
        <v>0:0</v>
      </c>
      <c r="P76" s="1">
        <f>IFERROR(INDEX($Z$76:$Z$79,MATCH(LARGE($AB$76:$AB$79,1),$AB$76:$AB$79,0)),"")</f>
        <v>0</v>
      </c>
      <c r="Q76" s="1">
        <f>IFERROR(INDEX($AA$76:$AA$79,MATCH(LARGE($AB$76:$AB$79,1),$AB$76:$AB$79,0)),"")</f>
        <v>0</v>
      </c>
      <c r="R76" t="s">
        <v>91</v>
      </c>
      <c r="S76">
        <v>1</v>
      </c>
      <c r="T76">
        <f>SUMPRODUCT((($C$76:$C$81=$R$76)+($G$76:$G$81=$R$76))*--($D$76:$D$81&lt;&gt;"")*--($F$76:$F$81&lt;&gt;""))</f>
        <v>0</v>
      </c>
      <c r="U76">
        <f>SUMPRODUCT(($C$76:$C$81=$R$76)*--($D$76:$D$81&gt;$F$76:$F$81)*--($D$76:$D$81&lt;&gt;"")*--($F$76:$F$81&lt;&gt;""))+SUMPRODUCT(($G$76:$G$81=$R$76)*--($F$76:$F$81&gt;$D$76:$D$81)*--($D$76:$D$81&lt;&gt;"")*--($F$76:$F$81&lt;&gt;""))</f>
        <v>0</v>
      </c>
      <c r="V76">
        <f>SUMPRODUCT((($C$76:$C$81=$R$76)+($G$76:$G$81=$R$76))*--($D$76:$D$81=$F$76:$F$81)*--($D$76:$D$81&lt;&gt;"")*--($F$76:$F$81&lt;&gt;""))</f>
        <v>0</v>
      </c>
      <c r="W76">
        <f>T76-U76-V76</f>
        <v>0</v>
      </c>
      <c r="X76">
        <f>SUMPRODUCT(($C$76:$C$81=$R$76)*$D$76:$D$81*--($D$76:$D$81&lt;&gt;"")*--($F$76:$F$81&lt;&gt;""))+SUMPRODUCT(($G$76:$G$81=$R$76)*$F$76:$F$81*--($D$76:$D$81&lt;&gt;"")*--($F$76:$F$81&lt;&gt;""))</f>
        <v>0</v>
      </c>
      <c r="Y76">
        <f>SUMPRODUCT(($C$76:$C$81=$R$76)*$F$76:$F$81*--($D$76:$D$81&lt;&gt;"")*--($F$76:$F$81&lt;&gt;""))+SUMPRODUCT(($G$76:$G$81=$R$76)*$D$76:$D$81*--($D$76:$D$81&lt;&gt;"")*--($F$76:$F$81&lt;&gt;""))</f>
        <v>0</v>
      </c>
      <c r="Z76">
        <f>X76-Y76</f>
        <v>0</v>
      </c>
      <c r="AA76">
        <f>U76*3+V76</f>
        <v>0</v>
      </c>
      <c r="AB76">
        <f>AA76*1000000+Z76*10000+X76*100+(5-S76)</f>
        <v>4</v>
      </c>
    </row>
    <row r="77" spans="1:28" ht="20.100000000000001" customHeight="1">
      <c r="A77" s="1" t="s">
        <v>77</v>
      </c>
      <c r="B77" s="1" t="s">
        <v>37</v>
      </c>
      <c r="C77" s="2" t="s">
        <v>93</v>
      </c>
      <c r="D77" s="3"/>
      <c r="E77" s="4" t="s">
        <v>7</v>
      </c>
      <c r="F77" s="3"/>
      <c r="G77" s="2" t="s">
        <v>94</v>
      </c>
      <c r="H77" s="2"/>
      <c r="I77" s="1">
        <v>2</v>
      </c>
      <c r="J77" s="2" t="str">
        <f>IFERROR(INDEX($R$76:$R$79,MATCH(LARGE($AB$76:$AB$79,2),$AB$76:$AB$79,0)),"")</f>
        <v>Senegal</v>
      </c>
      <c r="K77" s="1">
        <f>IFERROR(INDEX($T$76:$T$79,MATCH(LARGE($AB$76:$AB$79,2),$AB$76:$AB$79,0)),"")</f>
        <v>0</v>
      </c>
      <c r="L77" s="1">
        <f>IFERROR(INDEX($U$76:$U$79,MATCH(LARGE($AB$76:$AB$79,2),$AB$76:$AB$79,0)),"")</f>
        <v>0</v>
      </c>
      <c r="M77" s="1">
        <f>IFERROR(INDEX($V$76:$V$79,MATCH(LARGE($AB$76:$AB$79,2),$AB$76:$AB$79,0)),"")</f>
        <v>0</v>
      </c>
      <c r="N77" s="1">
        <f>IFERROR(INDEX($W$76:$W$79,MATCH(LARGE($AB$76:$AB$79,2),$AB$76:$AB$79,0)),"")</f>
        <v>0</v>
      </c>
      <c r="O77" s="1" t="str">
        <f>IFERROR(INDEX($X$76:$X$79,MATCH(LARGE($AB$76:$AB$79,2),$AB$76:$AB$79,0))&amp;":"&amp;INDEX($Y$76:$Y$79,MATCH(LARGE($AB$76:$AB$79,2),$AB$76:$AB$79,0)),"")</f>
        <v>0:0</v>
      </c>
      <c r="P77" s="1">
        <f>IFERROR(INDEX($Z$76:$Z$79,MATCH(LARGE($AB$76:$AB$79,2),$AB$76:$AB$79,0)),"")</f>
        <v>0</v>
      </c>
      <c r="Q77" s="1">
        <f>IFERROR(INDEX($AA$76:$AA$79,MATCH(LARGE($AB$76:$AB$79,2),$AB$76:$AB$79,0)),"")</f>
        <v>0</v>
      </c>
      <c r="R77" t="s">
        <v>92</v>
      </c>
      <c r="S77">
        <v>2</v>
      </c>
      <c r="T77">
        <f>SUMPRODUCT((($C$76:$C$81=$R$77)+($G$76:$G$81=$R$77))*--($D$76:$D$81&lt;&gt;"")*--($F$76:$F$81&lt;&gt;""))</f>
        <v>0</v>
      </c>
      <c r="U77">
        <f>SUMPRODUCT(($C$76:$C$81=$R$77)*--($D$76:$D$81&gt;$F$76:$F$81)*--($D$76:$D$81&lt;&gt;"")*--($F$76:$F$81&lt;&gt;""))+SUMPRODUCT(($G$76:$G$81=$R$77)*--($F$76:$F$81&gt;$D$76:$D$81)*--($D$76:$D$81&lt;&gt;"")*--($F$76:$F$81&lt;&gt;""))</f>
        <v>0</v>
      </c>
      <c r="V77">
        <f>SUMPRODUCT((($C$76:$C$81=$R$77)+($G$76:$G$81=$R$77))*--($D$76:$D$81=$F$76:$F$81)*--($D$76:$D$81&lt;&gt;"")*--($F$76:$F$81&lt;&gt;""))</f>
        <v>0</v>
      </c>
      <c r="W77">
        <f>T77-U77-V77</f>
        <v>0</v>
      </c>
      <c r="X77">
        <f>SUMPRODUCT(($C$76:$C$81=$R$77)*$D$76:$D$81*--($D$76:$D$81&lt;&gt;"")*--($F$76:$F$81&lt;&gt;""))+SUMPRODUCT(($G$76:$G$81=$R$77)*$F$76:$F$81*--($D$76:$D$81&lt;&gt;"")*--($F$76:$F$81&lt;&gt;""))</f>
        <v>0</v>
      </c>
      <c r="Y77">
        <f>SUMPRODUCT(($C$76:$C$81=$R$77)*$F$76:$F$81*--($D$76:$D$81&lt;&gt;"")*--($F$76:$F$81&lt;&gt;""))+SUMPRODUCT(($G$76:$G$81=$R$77)*$D$76:$D$81*--($D$76:$D$81&lt;&gt;"")*--($F$76:$F$81&lt;&gt;""))</f>
        <v>0</v>
      </c>
      <c r="Z77">
        <f>X77-Y77</f>
        <v>0</v>
      </c>
      <c r="AA77">
        <f>U77*3+V77</f>
        <v>0</v>
      </c>
      <c r="AB77">
        <f>AA77*1000000+Z77*10000+X77*100+(5-S77)</f>
        <v>3</v>
      </c>
    </row>
    <row r="78" spans="1:28" ht="20.100000000000001" customHeight="1">
      <c r="A78" s="1" t="s">
        <v>80</v>
      </c>
      <c r="B78" s="1" t="s">
        <v>95</v>
      </c>
      <c r="C78" s="2" t="s">
        <v>91</v>
      </c>
      <c r="D78" s="3"/>
      <c r="E78" s="4" t="s">
        <v>7</v>
      </c>
      <c r="F78" s="3"/>
      <c r="G78" s="2" t="s">
        <v>93</v>
      </c>
      <c r="H78" s="2"/>
      <c r="I78" s="1">
        <v>3</v>
      </c>
      <c r="J78" s="2" t="str">
        <f>IFERROR(INDEX($R$76:$R$79,MATCH(LARGE($AB$76:$AB$79,3),$AB$76:$AB$79,0)),"")</f>
        <v>Irak</v>
      </c>
      <c r="K78" s="1">
        <f>IFERROR(INDEX($T$76:$T$79,MATCH(LARGE($AB$76:$AB$79,3),$AB$76:$AB$79,0)),"")</f>
        <v>0</v>
      </c>
      <c r="L78" s="1">
        <f>IFERROR(INDEX($U$76:$U$79,MATCH(LARGE($AB$76:$AB$79,3),$AB$76:$AB$79,0)),"")</f>
        <v>0</v>
      </c>
      <c r="M78" s="1">
        <f>IFERROR(INDEX($V$76:$V$79,MATCH(LARGE($AB$76:$AB$79,3),$AB$76:$AB$79,0)),"")</f>
        <v>0</v>
      </c>
      <c r="N78" s="1">
        <f>IFERROR(INDEX($W$76:$W$79,MATCH(LARGE($AB$76:$AB$79,3),$AB$76:$AB$79,0)),"")</f>
        <v>0</v>
      </c>
      <c r="O78" s="1" t="str">
        <f>IFERROR(INDEX($X$76:$X$79,MATCH(LARGE($AB$76:$AB$79,3),$AB$76:$AB$79,0))&amp;":"&amp;INDEX($Y$76:$Y$79,MATCH(LARGE($AB$76:$AB$79,3),$AB$76:$AB$79,0)),"")</f>
        <v>0:0</v>
      </c>
      <c r="P78" s="1">
        <f>IFERROR(INDEX($Z$76:$Z$79,MATCH(LARGE($AB$76:$AB$79,3),$AB$76:$AB$79,0)),"")</f>
        <v>0</v>
      </c>
      <c r="Q78" s="1">
        <f>IFERROR(INDEX($AA$76:$AA$79,MATCH(LARGE($AB$76:$AB$79,3),$AB$76:$AB$79,0)),"")</f>
        <v>0</v>
      </c>
      <c r="R78" t="s">
        <v>93</v>
      </c>
      <c r="S78">
        <v>3</v>
      </c>
      <c r="T78">
        <f>SUMPRODUCT((($C$76:$C$81=$R$78)+($G$76:$G$81=$R$78))*--($D$76:$D$81&lt;&gt;"")*--($F$76:$F$81&lt;&gt;""))</f>
        <v>0</v>
      </c>
      <c r="U78">
        <f>SUMPRODUCT(($C$76:$C$81=$R$78)*--($D$76:$D$81&gt;$F$76:$F$81)*--($D$76:$D$81&lt;&gt;"")*--($F$76:$F$81&lt;&gt;""))+SUMPRODUCT(($G$76:$G$81=$R$78)*--($F$76:$F$81&gt;$D$76:$D$81)*--($D$76:$D$81&lt;&gt;"")*--($F$76:$F$81&lt;&gt;""))</f>
        <v>0</v>
      </c>
      <c r="V78">
        <f>SUMPRODUCT((($C$76:$C$81=$R$78)+($G$76:$G$81=$R$78))*--($D$76:$D$81=$F$76:$F$81)*--($D$76:$D$81&lt;&gt;"")*--($F$76:$F$81&lt;&gt;""))</f>
        <v>0</v>
      </c>
      <c r="W78">
        <f>T78-U78-V78</f>
        <v>0</v>
      </c>
      <c r="X78">
        <f>SUMPRODUCT(($C$76:$C$81=$R$78)*$D$76:$D$81*--($D$76:$D$81&lt;&gt;"")*--($F$76:$F$81&lt;&gt;""))+SUMPRODUCT(($G$76:$G$81=$R$78)*$F$76:$F$81*--($D$76:$D$81&lt;&gt;"")*--($F$76:$F$81&lt;&gt;""))</f>
        <v>0</v>
      </c>
      <c r="Y78">
        <f>SUMPRODUCT(($C$76:$C$81=$R$78)*$F$76:$F$81*--($D$76:$D$81&lt;&gt;"")*--($F$76:$F$81&lt;&gt;""))+SUMPRODUCT(($G$76:$G$81=$R$78)*$D$76:$D$81*--($D$76:$D$81&lt;&gt;"")*--($F$76:$F$81&lt;&gt;""))</f>
        <v>0</v>
      </c>
      <c r="Z78">
        <f>X78-Y78</f>
        <v>0</v>
      </c>
      <c r="AA78">
        <f>U78*3+V78</f>
        <v>0</v>
      </c>
      <c r="AB78">
        <f>AA78*1000000+Z78*10000+X78*100+(5-S78)</f>
        <v>2</v>
      </c>
    </row>
    <row r="79" spans="1:28" ht="20.100000000000001" customHeight="1">
      <c r="A79" s="1" t="s">
        <v>96</v>
      </c>
      <c r="B79" s="1" t="s">
        <v>65</v>
      </c>
      <c r="C79" s="2" t="s">
        <v>94</v>
      </c>
      <c r="D79" s="3"/>
      <c r="E79" s="4" t="s">
        <v>7</v>
      </c>
      <c r="F79" s="3"/>
      <c r="G79" s="2" t="s">
        <v>92</v>
      </c>
      <c r="H79" s="2"/>
      <c r="I79" s="1">
        <v>4</v>
      </c>
      <c r="J79" s="2" t="str">
        <f>IFERROR(INDEX($R$76:$R$79,MATCH(LARGE($AB$76:$AB$79,4),$AB$76:$AB$79,0)),"")</f>
        <v>Norwegen</v>
      </c>
      <c r="K79" s="1">
        <f>IFERROR(INDEX($T$76:$T$79,MATCH(LARGE($AB$76:$AB$79,4),$AB$76:$AB$79,0)),"")</f>
        <v>0</v>
      </c>
      <c r="L79" s="1">
        <f>IFERROR(INDEX($U$76:$U$79,MATCH(LARGE($AB$76:$AB$79,4),$AB$76:$AB$79,0)),"")</f>
        <v>0</v>
      </c>
      <c r="M79" s="1">
        <f>IFERROR(INDEX($V$76:$V$79,MATCH(LARGE($AB$76:$AB$79,4),$AB$76:$AB$79,0)),"")</f>
        <v>0</v>
      </c>
      <c r="N79" s="1">
        <f>IFERROR(INDEX($W$76:$W$79,MATCH(LARGE($AB$76:$AB$79,4),$AB$76:$AB$79,0)),"")</f>
        <v>0</v>
      </c>
      <c r="O79" s="1" t="str">
        <f>IFERROR(INDEX($X$76:$X$79,MATCH(LARGE($AB$76:$AB$79,4),$AB$76:$AB$79,0))&amp;":"&amp;INDEX($Y$76:$Y$79,MATCH(LARGE($AB$76:$AB$79,4),$AB$76:$AB$79,0)),"")</f>
        <v>0:0</v>
      </c>
      <c r="P79" s="1">
        <f>IFERROR(INDEX($Z$76:$Z$79,MATCH(LARGE($AB$76:$AB$79,4),$AB$76:$AB$79,0)),"")</f>
        <v>0</v>
      </c>
      <c r="Q79" s="1">
        <f>IFERROR(INDEX($AA$76:$AA$79,MATCH(LARGE($AB$76:$AB$79,4),$AB$76:$AB$79,0)),"")</f>
        <v>0</v>
      </c>
      <c r="R79" t="s">
        <v>94</v>
      </c>
      <c r="S79">
        <v>4</v>
      </c>
      <c r="T79">
        <f>SUMPRODUCT((($C$76:$C$81=$R$79)+($G$76:$G$81=$R$79))*--($D$76:$D$81&lt;&gt;"")*--($F$76:$F$81&lt;&gt;""))</f>
        <v>0</v>
      </c>
      <c r="U79">
        <f>SUMPRODUCT(($C$76:$C$81=$R$79)*--($D$76:$D$81&gt;$F$76:$F$81)*--($D$76:$D$81&lt;&gt;"")*--($F$76:$F$81&lt;&gt;""))+SUMPRODUCT(($G$76:$G$81=$R$79)*--($F$76:$F$81&gt;$D$76:$D$81)*--($D$76:$D$81&lt;&gt;"")*--($F$76:$F$81&lt;&gt;""))</f>
        <v>0</v>
      </c>
      <c r="V79">
        <f>SUMPRODUCT((($C$76:$C$81=$R$79)+($G$76:$G$81=$R$79))*--($D$76:$D$81=$F$76:$F$81)*--($D$76:$D$81&lt;&gt;"")*--($F$76:$F$81&lt;&gt;""))</f>
        <v>0</v>
      </c>
      <c r="W79">
        <f>T79-U79-V79</f>
        <v>0</v>
      </c>
      <c r="X79">
        <f>SUMPRODUCT(($C$76:$C$81=$R$79)*$D$76:$D$81*--($D$76:$D$81&lt;&gt;"")*--($F$76:$F$81&lt;&gt;""))+SUMPRODUCT(($G$76:$G$81=$R$79)*$F$76:$F$81*--($D$76:$D$81&lt;&gt;"")*--($F$76:$F$81&lt;&gt;""))</f>
        <v>0</v>
      </c>
      <c r="Y79">
        <f>SUMPRODUCT(($C$76:$C$81=$R$79)*$F$76:$F$81*--($D$76:$D$81&lt;&gt;"")*--($F$76:$F$81&lt;&gt;""))+SUMPRODUCT(($G$76:$G$81=$R$79)*$D$76:$D$81*--($D$76:$D$81&lt;&gt;"")*--($F$76:$F$81&lt;&gt;""))</f>
        <v>0</v>
      </c>
      <c r="Z79">
        <f>X79-Y79</f>
        <v>0</v>
      </c>
      <c r="AA79">
        <f>U79*3+V79</f>
        <v>0</v>
      </c>
      <c r="AB79">
        <f>AA79*1000000+Z79*10000+X79*100+(5-S79)</f>
        <v>1</v>
      </c>
    </row>
    <row r="80" spans="1:28" ht="20.100000000000001" customHeight="1">
      <c r="A80" s="1" t="s">
        <v>54</v>
      </c>
      <c r="B80" s="1" t="s">
        <v>18</v>
      </c>
      <c r="C80" s="2" t="s">
        <v>94</v>
      </c>
      <c r="D80" s="3"/>
      <c r="E80" s="4" t="s">
        <v>7</v>
      </c>
      <c r="F80" s="3"/>
      <c r="G80" s="2" t="s">
        <v>91</v>
      </c>
      <c r="H80" s="2"/>
    </row>
    <row r="81" spans="1:28" ht="20.100000000000001" customHeight="1">
      <c r="A81" s="1" t="s">
        <v>54</v>
      </c>
      <c r="B81" s="1" t="s">
        <v>18</v>
      </c>
      <c r="C81" s="2" t="s">
        <v>92</v>
      </c>
      <c r="D81" s="3"/>
      <c r="E81" s="4" t="s">
        <v>7</v>
      </c>
      <c r="F81" s="3"/>
      <c r="G81" s="2" t="s">
        <v>93</v>
      </c>
      <c r="H81" s="2"/>
    </row>
    <row r="82" spans="1:28" ht="5.0999999999999996" customHeight="1"/>
    <row r="83" spans="1:28" ht="20.100000000000001" customHeight="1">
      <c r="A83" s="58" t="s">
        <v>97</v>
      </c>
      <c r="B83" s="59"/>
      <c r="C83" s="59"/>
      <c r="D83" s="59"/>
      <c r="E83" s="59"/>
      <c r="F83" s="59"/>
      <c r="G83" s="59"/>
      <c r="H83" s="60"/>
      <c r="I83" s="58" t="s">
        <v>98</v>
      </c>
      <c r="J83" s="59"/>
      <c r="K83" s="59"/>
      <c r="L83" s="59"/>
      <c r="M83" s="59"/>
      <c r="N83" s="59"/>
      <c r="O83" s="59"/>
      <c r="P83" s="59"/>
      <c r="Q83" s="60"/>
    </row>
    <row r="84" spans="1:28" ht="20.100000000000001" customHeight="1">
      <c r="A84" s="7" t="s">
        <v>3</v>
      </c>
      <c r="B84" s="7" t="s">
        <v>4</v>
      </c>
      <c r="C84" s="7" t="s">
        <v>5</v>
      </c>
      <c r="D84" s="7" t="s">
        <v>6</v>
      </c>
      <c r="E84" s="7" t="s">
        <v>7</v>
      </c>
      <c r="F84" s="7" t="s">
        <v>6</v>
      </c>
      <c r="G84" s="7" t="s">
        <v>8</v>
      </c>
      <c r="H84" s="7"/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6</v>
      </c>
      <c r="P84" s="7" t="s">
        <v>15</v>
      </c>
      <c r="Q84" s="7" t="s">
        <v>16</v>
      </c>
    </row>
    <row r="85" spans="1:28" ht="20.100000000000001" customHeight="1">
      <c r="A85" s="1" t="s">
        <v>99</v>
      </c>
      <c r="B85" s="1" t="s">
        <v>28</v>
      </c>
      <c r="C85" s="2" t="s">
        <v>100</v>
      </c>
      <c r="D85" s="3"/>
      <c r="E85" s="4" t="s">
        <v>7</v>
      </c>
      <c r="F85" s="3"/>
      <c r="G85" s="2" t="s">
        <v>101</v>
      </c>
      <c r="H85" s="2"/>
      <c r="I85" s="1">
        <v>1</v>
      </c>
      <c r="J85" s="2" t="str">
        <f>IFERROR(INDEX($R$85:$R$88,MATCH(LARGE($AB$85:$AB$88,1),$AB$85:$AB$88,0)),"")</f>
        <v>Argentinien</v>
      </c>
      <c r="K85" s="1">
        <f>IFERROR(INDEX($T$85:$T$88,MATCH(LARGE($AB$85:$AB$88,1),$AB$85:$AB$88,0)),"")</f>
        <v>0</v>
      </c>
      <c r="L85" s="1">
        <f>IFERROR(INDEX($U$85:$U$88,MATCH(LARGE($AB$85:$AB$88,1),$AB$85:$AB$88,0)),"")</f>
        <v>0</v>
      </c>
      <c r="M85" s="1">
        <f>IFERROR(INDEX($V$85:$V$88,MATCH(LARGE($AB$85:$AB$88,1),$AB$85:$AB$88,0)),"")</f>
        <v>0</v>
      </c>
      <c r="N85" s="1">
        <f>IFERROR(INDEX($W$85:$W$88,MATCH(LARGE($AB$85:$AB$88,1),$AB$85:$AB$88,0)),"")</f>
        <v>0</v>
      </c>
      <c r="O85" s="1" t="str">
        <f>IFERROR(INDEX($X$85:$X$88,MATCH(LARGE($AB$85:$AB$88,1),$AB$85:$AB$88,0))&amp;":"&amp;INDEX($Y$85:$Y$88,MATCH(LARGE($AB$85:$AB$88,1),$AB$85:$AB$88,0)),"")</f>
        <v>0:0</v>
      </c>
      <c r="P85" s="1">
        <f>IFERROR(INDEX($Z$85:$Z$88,MATCH(LARGE($AB$85:$AB$88,1),$AB$85:$AB$88,0)),"")</f>
        <v>0</v>
      </c>
      <c r="Q85" s="1">
        <f>IFERROR(INDEX($AA$85:$AA$88,MATCH(LARGE($AB$85:$AB$88,1),$AB$85:$AB$88,0)),"")</f>
        <v>0</v>
      </c>
      <c r="R85" t="s">
        <v>100</v>
      </c>
      <c r="S85">
        <v>1</v>
      </c>
      <c r="T85">
        <f>SUMPRODUCT((($C$85:$C$90=$R$85)+($G$85:$G$90=$R$85))*--($D$85:$D$90&lt;&gt;"")*--($F$85:$F$90&lt;&gt;""))</f>
        <v>0</v>
      </c>
      <c r="U85">
        <f>SUMPRODUCT(($C$85:$C$90=$R$85)*--($D$85:$D$90&gt;$F$85:$F$90)*--($D$85:$D$90&lt;&gt;"")*--($F$85:$F$90&lt;&gt;""))+SUMPRODUCT(($G$85:$G$90=$R$85)*--($F$85:$F$90&gt;$D$85:$D$90)*--($D$85:$D$90&lt;&gt;"")*--($F$85:$F$90&lt;&gt;""))</f>
        <v>0</v>
      </c>
      <c r="V85">
        <f>SUMPRODUCT((($C$85:$C$90=$R$85)+($G$85:$G$90=$R$85))*--($D$85:$D$90=$F$85:$F$90)*--($D$85:$D$90&lt;&gt;"")*--($F$85:$F$90&lt;&gt;""))</f>
        <v>0</v>
      </c>
      <c r="W85">
        <f>T85-U85-V85</f>
        <v>0</v>
      </c>
      <c r="X85">
        <f>SUMPRODUCT(($C$85:$C$90=$R$85)*$D$85:$D$90*--($D$85:$D$90&lt;&gt;"")*--($F$85:$F$90&lt;&gt;""))+SUMPRODUCT(($G$85:$G$90=$R$85)*$F$85:$F$90*--($D$85:$D$90&lt;&gt;"")*--($F$85:$F$90&lt;&gt;""))</f>
        <v>0</v>
      </c>
      <c r="Y85">
        <f>SUMPRODUCT(($C$85:$C$90=$R$85)*$F$85:$F$90*--($D$85:$D$90&lt;&gt;"")*--($F$85:$F$90&lt;&gt;""))+SUMPRODUCT(($G$85:$G$90=$R$85)*$D$85:$D$90*--($D$85:$D$90&lt;&gt;"")*--($F$85:$F$90&lt;&gt;""))</f>
        <v>0</v>
      </c>
      <c r="Z85">
        <f>X85-Y85</f>
        <v>0</v>
      </c>
      <c r="AA85">
        <f>U85*3+V85</f>
        <v>0</v>
      </c>
      <c r="AB85">
        <f>AA85*1000000+Z85*10000+X85*100+(5-S85)</f>
        <v>4</v>
      </c>
    </row>
    <row r="86" spans="1:28" ht="20.100000000000001" customHeight="1">
      <c r="A86" s="1" t="s">
        <v>99</v>
      </c>
      <c r="B86" s="1" t="s">
        <v>51</v>
      </c>
      <c r="C86" s="2" t="s">
        <v>102</v>
      </c>
      <c r="D86" s="3"/>
      <c r="E86" s="4" t="s">
        <v>7</v>
      </c>
      <c r="F86" s="3"/>
      <c r="G86" s="2" t="s">
        <v>103</v>
      </c>
      <c r="H86" s="2"/>
      <c r="I86" s="1">
        <v>2</v>
      </c>
      <c r="J86" s="2" t="str">
        <f>IFERROR(INDEX($R$85:$R$88,MATCH(LARGE($AB$85:$AB$88,2),$AB$85:$AB$88,0)),"")</f>
        <v>Algerien</v>
      </c>
      <c r="K86" s="1">
        <f>IFERROR(INDEX($T$85:$T$88,MATCH(LARGE($AB$85:$AB$88,2),$AB$85:$AB$88,0)),"")</f>
        <v>0</v>
      </c>
      <c r="L86" s="1">
        <f>IFERROR(INDEX($U$85:$U$88,MATCH(LARGE($AB$85:$AB$88,2),$AB$85:$AB$88,0)),"")</f>
        <v>0</v>
      </c>
      <c r="M86" s="1">
        <f>IFERROR(INDEX($V$85:$V$88,MATCH(LARGE($AB$85:$AB$88,2),$AB$85:$AB$88,0)),"")</f>
        <v>0</v>
      </c>
      <c r="N86" s="1">
        <f>IFERROR(INDEX($W$85:$W$88,MATCH(LARGE($AB$85:$AB$88,2),$AB$85:$AB$88,0)),"")</f>
        <v>0</v>
      </c>
      <c r="O86" s="1" t="str">
        <f>IFERROR(INDEX($X$85:$X$88,MATCH(LARGE($AB$85:$AB$88,2),$AB$85:$AB$88,0))&amp;":"&amp;INDEX($Y$85:$Y$88,MATCH(LARGE($AB$85:$AB$88,2),$AB$85:$AB$88,0)),"")</f>
        <v>0:0</v>
      </c>
      <c r="P86" s="1">
        <f>IFERROR(INDEX($Z$85:$Z$88,MATCH(LARGE($AB$85:$AB$88,2),$AB$85:$AB$88,0)),"")</f>
        <v>0</v>
      </c>
      <c r="Q86" s="1">
        <f>IFERROR(INDEX($AA$85:$AA$88,MATCH(LARGE($AB$85:$AB$88,2),$AB$85:$AB$88,0)),"")</f>
        <v>0</v>
      </c>
      <c r="R86" t="s">
        <v>101</v>
      </c>
      <c r="S86">
        <v>2</v>
      </c>
      <c r="T86">
        <f>SUMPRODUCT((($C$85:$C$90=$R$86)+($G$85:$G$90=$R$86))*--($D$85:$D$90&lt;&gt;"")*--($F$85:$F$90&lt;&gt;""))</f>
        <v>0</v>
      </c>
      <c r="U86">
        <f>SUMPRODUCT(($C$85:$C$90=$R$86)*--($D$85:$D$90&gt;$F$85:$F$90)*--($D$85:$D$90&lt;&gt;"")*--($F$85:$F$90&lt;&gt;""))+SUMPRODUCT(($G$85:$G$90=$R$86)*--($F$85:$F$90&gt;$D$85:$D$90)*--($D$85:$D$90&lt;&gt;"")*--($F$85:$F$90&lt;&gt;""))</f>
        <v>0</v>
      </c>
      <c r="V86">
        <f>SUMPRODUCT((($C$85:$C$90=$R$86)+($G$85:$G$90=$R$86))*--($D$85:$D$90=$F$85:$F$90)*--($D$85:$D$90&lt;&gt;"")*--($F$85:$F$90&lt;&gt;""))</f>
        <v>0</v>
      </c>
      <c r="W86">
        <f>T86-U86-V86</f>
        <v>0</v>
      </c>
      <c r="X86">
        <f>SUMPRODUCT(($C$85:$C$90=$R$86)*$D$85:$D$90*--($D$85:$D$90&lt;&gt;"")*--($F$85:$F$90&lt;&gt;""))+SUMPRODUCT(($G$85:$G$90=$R$86)*$F$85:$F$90*--($D$85:$D$90&lt;&gt;"")*--($F$85:$F$90&lt;&gt;""))</f>
        <v>0</v>
      </c>
      <c r="Y86">
        <f>SUMPRODUCT(($C$85:$C$90=$R$86)*$F$85:$F$90*--($D$85:$D$90&lt;&gt;"")*--($F$85:$F$90&lt;&gt;""))+SUMPRODUCT(($G$85:$G$90=$R$86)*$D$85:$D$90*--($D$85:$D$90&lt;&gt;"")*--($F$85:$F$90&lt;&gt;""))</f>
        <v>0</v>
      </c>
      <c r="Z86">
        <f>X86-Y86</f>
        <v>0</v>
      </c>
      <c r="AA86">
        <f>U86*3+V86</f>
        <v>0</v>
      </c>
      <c r="AB86">
        <f>AA86*1000000+Z86*10000+X86*100+(5-S86)</f>
        <v>3</v>
      </c>
    </row>
    <row r="87" spans="1:28" ht="20.100000000000001" customHeight="1">
      <c r="A87" s="1" t="s">
        <v>80</v>
      </c>
      <c r="B87" s="1" t="s">
        <v>57</v>
      </c>
      <c r="C87" s="2" t="s">
        <v>100</v>
      </c>
      <c r="D87" s="3"/>
      <c r="E87" s="4" t="s">
        <v>7</v>
      </c>
      <c r="F87" s="3"/>
      <c r="G87" s="2" t="s">
        <v>102</v>
      </c>
      <c r="H87" s="2"/>
      <c r="I87" s="1">
        <v>3</v>
      </c>
      <c r="J87" s="2" t="str">
        <f>IFERROR(INDEX($R$85:$R$88,MATCH(LARGE($AB$85:$AB$88,3),$AB$85:$AB$88,0)),"")</f>
        <v>Österreich</v>
      </c>
      <c r="K87" s="1">
        <f>IFERROR(INDEX($T$85:$T$88,MATCH(LARGE($AB$85:$AB$88,3),$AB$85:$AB$88,0)),"")</f>
        <v>0</v>
      </c>
      <c r="L87" s="1">
        <f>IFERROR(INDEX($U$85:$U$88,MATCH(LARGE($AB$85:$AB$88,3),$AB$85:$AB$88,0)),"")</f>
        <v>0</v>
      </c>
      <c r="M87" s="1">
        <f>IFERROR(INDEX($V$85:$V$88,MATCH(LARGE($AB$85:$AB$88,3),$AB$85:$AB$88,0)),"")</f>
        <v>0</v>
      </c>
      <c r="N87" s="1">
        <f>IFERROR(INDEX($W$85:$W$88,MATCH(LARGE($AB$85:$AB$88,3),$AB$85:$AB$88,0)),"")</f>
        <v>0</v>
      </c>
      <c r="O87" s="1" t="str">
        <f>IFERROR(INDEX($X$85:$X$88,MATCH(LARGE($AB$85:$AB$88,3),$AB$85:$AB$88,0))&amp;":"&amp;INDEX($Y$85:$Y$88,MATCH(LARGE($AB$85:$AB$88,3),$AB$85:$AB$88,0)),"")</f>
        <v>0:0</v>
      </c>
      <c r="P87" s="1">
        <f>IFERROR(INDEX($Z$85:$Z$88,MATCH(LARGE($AB$85:$AB$88,3),$AB$85:$AB$88,0)),"")</f>
        <v>0</v>
      </c>
      <c r="Q87" s="1">
        <f>IFERROR(INDEX($AA$85:$AA$88,MATCH(LARGE($AB$85:$AB$88,3),$AB$85:$AB$88,0)),"")</f>
        <v>0</v>
      </c>
      <c r="R87" t="s">
        <v>102</v>
      </c>
      <c r="S87">
        <v>3</v>
      </c>
      <c r="T87">
        <f>SUMPRODUCT((($C$85:$C$90=$R$87)+($G$85:$G$90=$R$87))*--($D$85:$D$90&lt;&gt;"")*--($F$85:$F$90&lt;&gt;""))</f>
        <v>0</v>
      </c>
      <c r="U87">
        <f>SUMPRODUCT(($C$85:$C$90=$R$87)*--($D$85:$D$90&gt;$F$85:$F$90)*--($D$85:$D$90&lt;&gt;"")*--($F$85:$F$90&lt;&gt;""))+SUMPRODUCT(($G$85:$G$90=$R$87)*--($F$85:$F$90&gt;$D$85:$D$90)*--($D$85:$D$90&lt;&gt;"")*--($F$85:$F$90&lt;&gt;""))</f>
        <v>0</v>
      </c>
      <c r="V87">
        <f>SUMPRODUCT((($C$85:$C$90=$R$87)+($G$85:$G$90=$R$87))*--($D$85:$D$90=$F$85:$F$90)*--($D$85:$D$90&lt;&gt;"")*--($F$85:$F$90&lt;&gt;""))</f>
        <v>0</v>
      </c>
      <c r="W87">
        <f>T87-U87-V87</f>
        <v>0</v>
      </c>
      <c r="X87">
        <f>SUMPRODUCT(($C$85:$C$90=$R$87)*$D$85:$D$90*--($D$85:$D$90&lt;&gt;"")*--($F$85:$F$90&lt;&gt;""))+SUMPRODUCT(($G$85:$G$90=$R$87)*$F$85:$F$90*--($D$85:$D$90&lt;&gt;"")*--($F$85:$F$90&lt;&gt;""))</f>
        <v>0</v>
      </c>
      <c r="Y87">
        <f>SUMPRODUCT(($C$85:$C$90=$R$87)*$F$85:$F$90*--($D$85:$D$90&lt;&gt;"")*--($F$85:$F$90&lt;&gt;""))+SUMPRODUCT(($G$85:$G$90=$R$87)*$D$85:$D$90*--($D$85:$D$90&lt;&gt;"")*--($F$85:$F$90&lt;&gt;""))</f>
        <v>0</v>
      </c>
      <c r="Z87">
        <f>X87-Y87</f>
        <v>0</v>
      </c>
      <c r="AA87">
        <f>U87*3+V87</f>
        <v>0</v>
      </c>
      <c r="AB87">
        <f>AA87*1000000+Z87*10000+X87*100+(5-S87)</f>
        <v>2</v>
      </c>
    </row>
    <row r="88" spans="1:28" ht="20.100000000000001" customHeight="1">
      <c r="A88" s="1" t="s">
        <v>96</v>
      </c>
      <c r="B88" s="1" t="s">
        <v>82</v>
      </c>
      <c r="C88" s="2" t="s">
        <v>103</v>
      </c>
      <c r="D88" s="3"/>
      <c r="E88" s="4" t="s">
        <v>7</v>
      </c>
      <c r="F88" s="3"/>
      <c r="G88" s="2" t="s">
        <v>101</v>
      </c>
      <c r="H88" s="2"/>
      <c r="I88" s="1">
        <v>4</v>
      </c>
      <c r="J88" s="2" t="str">
        <f>IFERROR(INDEX($R$85:$R$88,MATCH(LARGE($AB$85:$AB$88,4),$AB$85:$AB$88,0)),"")</f>
        <v>Jordanien</v>
      </c>
      <c r="K88" s="1">
        <f>IFERROR(INDEX($T$85:$T$88,MATCH(LARGE($AB$85:$AB$88,4),$AB$85:$AB$88,0)),"")</f>
        <v>0</v>
      </c>
      <c r="L88" s="1">
        <f>IFERROR(INDEX($U$85:$U$88,MATCH(LARGE($AB$85:$AB$88,4),$AB$85:$AB$88,0)),"")</f>
        <v>0</v>
      </c>
      <c r="M88" s="1">
        <f>IFERROR(INDEX($V$85:$V$88,MATCH(LARGE($AB$85:$AB$88,4),$AB$85:$AB$88,0)),"")</f>
        <v>0</v>
      </c>
      <c r="N88" s="1">
        <f>IFERROR(INDEX($W$85:$W$88,MATCH(LARGE($AB$85:$AB$88,4),$AB$85:$AB$88,0)),"")</f>
        <v>0</v>
      </c>
      <c r="O88" s="1" t="str">
        <f>IFERROR(INDEX($X$85:$X$88,MATCH(LARGE($AB$85:$AB$88,4),$AB$85:$AB$88,0))&amp;":"&amp;INDEX($Y$85:$Y$88,MATCH(LARGE($AB$85:$AB$88,4),$AB$85:$AB$88,0)),"")</f>
        <v>0:0</v>
      </c>
      <c r="P88" s="1">
        <f>IFERROR(INDEX($Z$85:$Z$88,MATCH(LARGE($AB$85:$AB$88,4),$AB$85:$AB$88,0)),"")</f>
        <v>0</v>
      </c>
      <c r="Q88" s="1">
        <f>IFERROR(INDEX($AA$85:$AA$88,MATCH(LARGE($AB$85:$AB$88,4),$AB$85:$AB$88,0)),"")</f>
        <v>0</v>
      </c>
      <c r="R88" t="s">
        <v>103</v>
      </c>
      <c r="S88">
        <v>4</v>
      </c>
      <c r="T88">
        <f>SUMPRODUCT((($C$85:$C$90=$R$88)+($G$85:$G$90=$R$88))*--($D$85:$D$90&lt;&gt;"")*--($F$85:$F$90&lt;&gt;""))</f>
        <v>0</v>
      </c>
      <c r="U88">
        <f>SUMPRODUCT(($C$85:$C$90=$R$88)*--($D$85:$D$90&gt;$F$85:$F$90)*--($D$85:$D$90&lt;&gt;"")*--($F$85:$F$90&lt;&gt;""))+SUMPRODUCT(($G$85:$G$90=$R$88)*--($F$85:$F$90&gt;$D$85:$D$90)*--($D$85:$D$90&lt;&gt;"")*--($F$85:$F$90&lt;&gt;""))</f>
        <v>0</v>
      </c>
      <c r="V88">
        <f>SUMPRODUCT((($C$85:$C$90=$R$88)+($G$85:$G$90=$R$88))*--($D$85:$D$90=$F$85:$F$90)*--($D$85:$D$90&lt;&gt;"")*--($F$85:$F$90&lt;&gt;""))</f>
        <v>0</v>
      </c>
      <c r="W88">
        <f>T88-U88-V88</f>
        <v>0</v>
      </c>
      <c r="X88">
        <f>SUMPRODUCT(($C$85:$C$90=$R$88)*$D$85:$D$90*--($D$85:$D$90&lt;&gt;"")*--($F$85:$F$90&lt;&gt;""))+SUMPRODUCT(($G$85:$G$90=$R$88)*$F$85:$F$90*--($D$85:$D$90&lt;&gt;"")*--($F$85:$F$90&lt;&gt;""))</f>
        <v>0</v>
      </c>
      <c r="Y88">
        <f>SUMPRODUCT(($C$85:$C$90=$R$88)*$F$85:$F$90*--($D$85:$D$90&lt;&gt;"")*--($F$85:$F$90&lt;&gt;""))+SUMPRODUCT(($G$85:$G$90=$R$88)*$D$85:$D$90*--($D$85:$D$90&lt;&gt;"")*--($F$85:$F$90&lt;&gt;""))</f>
        <v>0</v>
      </c>
      <c r="Z88">
        <f>X88-Y88</f>
        <v>0</v>
      </c>
      <c r="AA88">
        <f>U88*3+V88</f>
        <v>0</v>
      </c>
      <c r="AB88">
        <f>AA88*1000000+Z88*10000+X88*100+(5-S88)</f>
        <v>1</v>
      </c>
    </row>
    <row r="89" spans="1:28" ht="20.100000000000001" customHeight="1">
      <c r="A89" s="1" t="s">
        <v>104</v>
      </c>
      <c r="B89" s="1" t="s">
        <v>22</v>
      </c>
      <c r="C89" s="2" t="s">
        <v>101</v>
      </c>
      <c r="D89" s="3"/>
      <c r="E89" s="4" t="s">
        <v>7</v>
      </c>
      <c r="F89" s="3"/>
      <c r="G89" s="2" t="s">
        <v>102</v>
      </c>
      <c r="H89" s="2"/>
    </row>
    <row r="90" spans="1:28" ht="20.100000000000001" customHeight="1">
      <c r="A90" s="1" t="s">
        <v>104</v>
      </c>
      <c r="B90" s="1" t="s">
        <v>22</v>
      </c>
      <c r="C90" s="2" t="s">
        <v>103</v>
      </c>
      <c r="D90" s="3"/>
      <c r="E90" s="4" t="s">
        <v>7</v>
      </c>
      <c r="F90" s="3"/>
      <c r="G90" s="2" t="s">
        <v>100</v>
      </c>
      <c r="H90" s="2"/>
    </row>
    <row r="91" spans="1:28" ht="5.0999999999999996" customHeight="1"/>
    <row r="92" spans="1:28" ht="20.100000000000001" customHeight="1">
      <c r="A92" s="58" t="s">
        <v>105</v>
      </c>
      <c r="B92" s="59"/>
      <c r="C92" s="59"/>
      <c r="D92" s="59"/>
      <c r="E92" s="59"/>
      <c r="F92" s="59"/>
      <c r="G92" s="59"/>
      <c r="H92" s="60"/>
      <c r="I92" s="58" t="s">
        <v>106</v>
      </c>
      <c r="J92" s="59"/>
      <c r="K92" s="59"/>
      <c r="L92" s="59"/>
      <c r="M92" s="59"/>
      <c r="N92" s="59"/>
      <c r="O92" s="59"/>
      <c r="P92" s="59"/>
      <c r="Q92" s="60"/>
    </row>
    <row r="93" spans="1:28" ht="20.100000000000001" customHeight="1">
      <c r="A93" s="7" t="s">
        <v>3</v>
      </c>
      <c r="B93" s="7" t="s">
        <v>4</v>
      </c>
      <c r="C93" s="7" t="s">
        <v>5</v>
      </c>
      <c r="D93" s="7" t="s">
        <v>6</v>
      </c>
      <c r="E93" s="7" t="s">
        <v>7</v>
      </c>
      <c r="F93" s="7" t="s">
        <v>6</v>
      </c>
      <c r="G93" s="7" t="s">
        <v>8</v>
      </c>
      <c r="H93" s="7"/>
      <c r="I93" s="7" t="s">
        <v>9</v>
      </c>
      <c r="J93" s="7" t="s">
        <v>10</v>
      </c>
      <c r="K93" s="7" t="s">
        <v>11</v>
      </c>
      <c r="L93" s="7" t="s">
        <v>12</v>
      </c>
      <c r="M93" s="7" t="s">
        <v>13</v>
      </c>
      <c r="N93" s="7" t="s">
        <v>14</v>
      </c>
      <c r="O93" s="7" t="s">
        <v>6</v>
      </c>
      <c r="P93" s="7" t="s">
        <v>15</v>
      </c>
      <c r="Q93" s="7" t="s">
        <v>16</v>
      </c>
    </row>
    <row r="94" spans="1:28" ht="20.100000000000001" customHeight="1">
      <c r="A94" s="1" t="s">
        <v>99</v>
      </c>
      <c r="B94" s="1" t="s">
        <v>57</v>
      </c>
      <c r="C94" s="2" t="s">
        <v>107</v>
      </c>
      <c r="D94" s="3"/>
      <c r="E94" s="4" t="s">
        <v>7</v>
      </c>
      <c r="F94" s="3"/>
      <c r="G94" s="2" t="s">
        <v>108</v>
      </c>
      <c r="H94" s="2"/>
      <c r="I94" s="1">
        <v>1</v>
      </c>
      <c r="J94" s="2" t="str">
        <f>IFERROR(INDEX($R$94:$R$97,MATCH(LARGE($AB$94:$AB$97,1),$AB$94:$AB$97,0)),"")</f>
        <v>Portugal</v>
      </c>
      <c r="K94" s="1">
        <f>IFERROR(INDEX($T$94:$T$97,MATCH(LARGE($AB$94:$AB$97,1),$AB$94:$AB$97,0)),"")</f>
        <v>0</v>
      </c>
      <c r="L94" s="1">
        <f>IFERROR(INDEX($U$94:$U$97,MATCH(LARGE($AB$94:$AB$97,1),$AB$94:$AB$97,0)),"")</f>
        <v>0</v>
      </c>
      <c r="M94" s="1">
        <f>IFERROR(INDEX($V$94:$V$97,MATCH(LARGE($AB$94:$AB$97,1),$AB$94:$AB$97,0)),"")</f>
        <v>0</v>
      </c>
      <c r="N94" s="1">
        <f>IFERROR(INDEX($W$94:$W$97,MATCH(LARGE($AB$94:$AB$97,1),$AB$94:$AB$97,0)),"")</f>
        <v>0</v>
      </c>
      <c r="O94" s="1" t="str">
        <f>IFERROR(INDEX($X$94:$X$97,MATCH(LARGE($AB$94:$AB$97,1),$AB$94:$AB$97,0))&amp;":"&amp;INDEX($Y$94:$Y$97,MATCH(LARGE($AB$94:$AB$97,1),$AB$94:$AB$97,0)),"")</f>
        <v>0:0</v>
      </c>
      <c r="P94" s="1">
        <f>IFERROR(INDEX($Z$94:$Z$97,MATCH(LARGE($AB$94:$AB$97,1),$AB$94:$AB$97,0)),"")</f>
        <v>0</v>
      </c>
      <c r="Q94" s="1">
        <f>IFERROR(INDEX($AA$94:$AA$97,MATCH(LARGE($AB$94:$AB$97,1),$AB$94:$AB$97,0)),"")</f>
        <v>0</v>
      </c>
      <c r="R94" t="s">
        <v>107</v>
      </c>
      <c r="S94">
        <v>1</v>
      </c>
      <c r="T94">
        <f>SUMPRODUCT((($C$94:$C$99=$R$94)+($G$94:$G$99=$R$94))*--($D$94:$D$99&lt;&gt;"")*--($F$94:$F$99&lt;&gt;""))</f>
        <v>0</v>
      </c>
      <c r="U94">
        <f>SUMPRODUCT(($C$94:$C$99=$R$94)*--($D$94:$D$99&gt;$F$94:$F$99)*--($D$94:$D$99&lt;&gt;"")*--($F$94:$F$99&lt;&gt;""))+SUMPRODUCT(($G$94:$G$99=$R$94)*--($F$94:$F$99&gt;$D$94:$D$99)*--($D$94:$D$99&lt;&gt;"")*--($F$94:$F$99&lt;&gt;""))</f>
        <v>0</v>
      </c>
      <c r="V94">
        <f>SUMPRODUCT((($C$94:$C$99=$R$94)+($G$94:$G$99=$R$94))*--($D$94:$D$99=$F$94:$F$99)*--($D$94:$D$99&lt;&gt;"")*--($F$94:$F$99&lt;&gt;""))</f>
        <v>0</v>
      </c>
      <c r="W94">
        <f>T94-U94-V94</f>
        <v>0</v>
      </c>
      <c r="X94">
        <f>SUMPRODUCT(($C$94:$C$99=$R$94)*$D$94:$D$99*--($D$94:$D$99&lt;&gt;"")*--($F$94:$F$99&lt;&gt;""))+SUMPRODUCT(($G$94:$G$99=$R$94)*$F$94:$F$99*--($D$94:$D$99&lt;&gt;"")*--($F$94:$F$99&lt;&gt;""))</f>
        <v>0</v>
      </c>
      <c r="Y94">
        <f>SUMPRODUCT(($C$94:$C$99=$R$94)*$F$94:$F$99*--($D$94:$D$99&lt;&gt;"")*--($F$94:$F$99&lt;&gt;""))+SUMPRODUCT(($G$94:$G$99=$R$94)*$D$94:$D$99*--($D$94:$D$99&lt;&gt;"")*--($F$94:$F$99&lt;&gt;""))</f>
        <v>0</v>
      </c>
      <c r="Z94">
        <f>X94-Y94</f>
        <v>0</v>
      </c>
      <c r="AA94">
        <f>U94*3+V94</f>
        <v>0</v>
      </c>
      <c r="AB94">
        <f>AA94*1000000+Z94*10000+X94*100+(5-S94)</f>
        <v>4</v>
      </c>
    </row>
    <row r="95" spans="1:28" ht="20.100000000000001" customHeight="1">
      <c r="A95" s="1" t="s">
        <v>25</v>
      </c>
      <c r="B95" s="1" t="s">
        <v>22</v>
      </c>
      <c r="C95" s="2" t="s">
        <v>109</v>
      </c>
      <c r="D95" s="3"/>
      <c r="E95" s="4" t="s">
        <v>7</v>
      </c>
      <c r="F95" s="3"/>
      <c r="G95" s="2" t="s">
        <v>110</v>
      </c>
      <c r="H95" s="2"/>
      <c r="I95" s="1">
        <v>2</v>
      </c>
      <c r="J95" s="2" t="str">
        <f>IFERROR(INDEX($R$94:$R$97,MATCH(LARGE($AB$94:$AB$97,2),$AB$94:$AB$97,0)),"")</f>
        <v>DR Kongo</v>
      </c>
      <c r="K95" s="1">
        <f>IFERROR(INDEX($T$94:$T$97,MATCH(LARGE($AB$94:$AB$97,2),$AB$94:$AB$97,0)),"")</f>
        <v>0</v>
      </c>
      <c r="L95" s="1">
        <f>IFERROR(INDEX($U$94:$U$97,MATCH(LARGE($AB$94:$AB$97,2),$AB$94:$AB$97,0)),"")</f>
        <v>0</v>
      </c>
      <c r="M95" s="1">
        <f>IFERROR(INDEX($V$94:$V$97,MATCH(LARGE($AB$94:$AB$97,2),$AB$94:$AB$97,0)),"")</f>
        <v>0</v>
      </c>
      <c r="N95" s="1">
        <f>IFERROR(INDEX($W$94:$W$97,MATCH(LARGE($AB$94:$AB$97,2),$AB$94:$AB$97,0)),"")</f>
        <v>0</v>
      </c>
      <c r="O95" s="1" t="str">
        <f>IFERROR(INDEX($X$94:$X$97,MATCH(LARGE($AB$94:$AB$97,2),$AB$94:$AB$97,0))&amp;":"&amp;INDEX($Y$94:$Y$97,MATCH(LARGE($AB$94:$AB$97,2),$AB$94:$AB$97,0)),"")</f>
        <v>0:0</v>
      </c>
      <c r="P95" s="1">
        <f>IFERROR(INDEX($Z$94:$Z$97,MATCH(LARGE($AB$94:$AB$97,2),$AB$94:$AB$97,0)),"")</f>
        <v>0</v>
      </c>
      <c r="Q95" s="1">
        <f>IFERROR(INDEX($AA$94:$AA$97,MATCH(LARGE($AB$94:$AB$97,2),$AB$94:$AB$97,0)),"")</f>
        <v>0</v>
      </c>
      <c r="R95" t="s">
        <v>108</v>
      </c>
      <c r="S95">
        <v>2</v>
      </c>
      <c r="T95">
        <f>SUMPRODUCT((($C$94:$C$99=$R$95)+($G$94:$G$99=$R$95))*--($D$94:$D$99&lt;&gt;"")*--($F$94:$F$99&lt;&gt;""))</f>
        <v>0</v>
      </c>
      <c r="U95">
        <f>SUMPRODUCT(($C$94:$C$99=$R$95)*--($D$94:$D$99&gt;$F$94:$F$99)*--($D$94:$D$99&lt;&gt;"")*--($F$94:$F$99&lt;&gt;""))+SUMPRODUCT(($G$94:$G$99=$R$95)*--($F$94:$F$99&gt;$D$94:$D$99)*--($D$94:$D$99&lt;&gt;"")*--($F$94:$F$99&lt;&gt;""))</f>
        <v>0</v>
      </c>
      <c r="V95">
        <f>SUMPRODUCT((($C$94:$C$99=$R$95)+($G$94:$G$99=$R$95))*--($D$94:$D$99=$F$94:$F$99)*--($D$94:$D$99&lt;&gt;"")*--($F$94:$F$99&lt;&gt;""))</f>
        <v>0</v>
      </c>
      <c r="W95">
        <f>T95-U95-V95</f>
        <v>0</v>
      </c>
      <c r="X95">
        <f>SUMPRODUCT(($C$94:$C$99=$R$95)*$D$94:$D$99*--($D$94:$D$99&lt;&gt;"")*--($F$94:$F$99&lt;&gt;""))+SUMPRODUCT(($G$94:$G$99=$R$95)*$F$94:$F$99*--($D$94:$D$99&lt;&gt;"")*--($F$94:$F$99&lt;&gt;""))</f>
        <v>0</v>
      </c>
      <c r="Y95">
        <f>SUMPRODUCT(($C$94:$C$99=$R$95)*$F$94:$F$99*--($D$94:$D$99&lt;&gt;"")*--($F$94:$F$99&lt;&gt;""))+SUMPRODUCT(($G$94:$G$99=$R$95)*$D$94:$D$99*--($D$94:$D$99&lt;&gt;"")*--($F$94:$F$99&lt;&gt;""))</f>
        <v>0</v>
      </c>
      <c r="Z95">
        <f>X95-Y95</f>
        <v>0</v>
      </c>
      <c r="AA95">
        <f>U95*3+V95</f>
        <v>0</v>
      </c>
      <c r="AB95">
        <f>AA95*1000000+Z95*10000+X95*100+(5-S95)</f>
        <v>3</v>
      </c>
    </row>
    <row r="96" spans="1:28" ht="20.100000000000001" customHeight="1">
      <c r="A96" s="1" t="s">
        <v>96</v>
      </c>
      <c r="B96" s="1" t="s">
        <v>57</v>
      </c>
      <c r="C96" s="2" t="s">
        <v>107</v>
      </c>
      <c r="D96" s="3"/>
      <c r="E96" s="4" t="s">
        <v>7</v>
      </c>
      <c r="F96" s="3"/>
      <c r="G96" s="2" t="s">
        <v>109</v>
      </c>
      <c r="H96" s="2"/>
      <c r="I96" s="1">
        <v>3</v>
      </c>
      <c r="J96" s="2" t="str">
        <f>IFERROR(INDEX($R$94:$R$97,MATCH(LARGE($AB$94:$AB$97,3),$AB$94:$AB$97,0)),"")</f>
        <v>Usbekistan</v>
      </c>
      <c r="K96" s="1">
        <f>IFERROR(INDEX($T$94:$T$97,MATCH(LARGE($AB$94:$AB$97,3),$AB$94:$AB$97,0)),"")</f>
        <v>0</v>
      </c>
      <c r="L96" s="1">
        <f>IFERROR(INDEX($U$94:$U$97,MATCH(LARGE($AB$94:$AB$97,3),$AB$94:$AB$97,0)),"")</f>
        <v>0</v>
      </c>
      <c r="M96" s="1">
        <f>IFERROR(INDEX($V$94:$V$97,MATCH(LARGE($AB$94:$AB$97,3),$AB$94:$AB$97,0)),"")</f>
        <v>0</v>
      </c>
      <c r="N96" s="1">
        <f>IFERROR(INDEX($W$94:$W$97,MATCH(LARGE($AB$94:$AB$97,3),$AB$94:$AB$97,0)),"")</f>
        <v>0</v>
      </c>
      <c r="O96" s="1" t="str">
        <f>IFERROR(INDEX($X$94:$X$97,MATCH(LARGE($AB$94:$AB$97,3),$AB$94:$AB$97,0))&amp;":"&amp;INDEX($Y$94:$Y$97,MATCH(LARGE($AB$94:$AB$97,3),$AB$94:$AB$97,0)),"")</f>
        <v>0:0</v>
      </c>
      <c r="P96" s="1">
        <f>IFERROR(INDEX($Z$94:$Z$97,MATCH(LARGE($AB$94:$AB$97,3),$AB$94:$AB$97,0)),"")</f>
        <v>0</v>
      </c>
      <c r="Q96" s="1">
        <f>IFERROR(INDEX($AA$94:$AA$97,MATCH(LARGE($AB$94:$AB$97,3),$AB$94:$AB$97,0)),"")</f>
        <v>0</v>
      </c>
      <c r="R96" t="s">
        <v>109</v>
      </c>
      <c r="S96">
        <v>3</v>
      </c>
      <c r="T96">
        <f>SUMPRODUCT((($C$94:$C$99=$R$96)+($G$94:$G$99=$R$96))*--($D$94:$D$99&lt;&gt;"")*--($F$94:$F$99&lt;&gt;""))</f>
        <v>0</v>
      </c>
      <c r="U96">
        <f>SUMPRODUCT(($C$94:$C$99=$R$96)*--($D$94:$D$99&gt;$F$94:$F$99)*--($D$94:$D$99&lt;&gt;"")*--($F$94:$F$99&lt;&gt;""))+SUMPRODUCT(($G$94:$G$99=$R$96)*--($F$94:$F$99&gt;$D$94:$D$99)*--($D$94:$D$99&lt;&gt;"")*--($F$94:$F$99&lt;&gt;""))</f>
        <v>0</v>
      </c>
      <c r="V96">
        <f>SUMPRODUCT((($C$94:$C$99=$R$96)+($G$94:$G$99=$R$96))*--($D$94:$D$99=$F$94:$F$99)*--($D$94:$D$99&lt;&gt;"")*--($F$94:$F$99&lt;&gt;""))</f>
        <v>0</v>
      </c>
      <c r="W96">
        <f>T96-U96-V96</f>
        <v>0</v>
      </c>
      <c r="X96">
        <f>SUMPRODUCT(($C$94:$C$99=$R$96)*$D$94:$D$99*--($D$94:$D$99&lt;&gt;"")*--($F$94:$F$99&lt;&gt;""))+SUMPRODUCT(($G$94:$G$99=$R$96)*$F$94:$F$99*--($D$94:$D$99&lt;&gt;"")*--($F$94:$F$99&lt;&gt;""))</f>
        <v>0</v>
      </c>
      <c r="Y96">
        <f>SUMPRODUCT(($C$94:$C$99=$R$96)*$F$94:$F$99*--($D$94:$D$99&lt;&gt;"")*--($F$94:$F$99&lt;&gt;""))+SUMPRODUCT(($G$94:$G$99=$R$96)*$D$94:$D$99*--($D$94:$D$99&lt;&gt;"")*--($F$94:$F$99&lt;&gt;""))</f>
        <v>0</v>
      </c>
      <c r="Z96">
        <f>X96-Y96</f>
        <v>0</v>
      </c>
      <c r="AA96">
        <f>U96*3+V96</f>
        <v>0</v>
      </c>
      <c r="AB96">
        <f>AA96*1000000+Z96*10000+X96*100+(5-S96)</f>
        <v>2</v>
      </c>
    </row>
    <row r="97" spans="1:37" ht="20.100000000000001" customHeight="1">
      <c r="A97" s="1" t="s">
        <v>38</v>
      </c>
      <c r="B97" s="1" t="s">
        <v>22</v>
      </c>
      <c r="C97" s="2" t="s">
        <v>110</v>
      </c>
      <c r="D97" s="3"/>
      <c r="E97" s="4" t="s">
        <v>7</v>
      </c>
      <c r="F97" s="3"/>
      <c r="G97" s="2" t="s">
        <v>108</v>
      </c>
      <c r="H97" s="2"/>
      <c r="I97" s="1">
        <v>4</v>
      </c>
      <c r="J97" s="2" t="str">
        <f>IFERROR(INDEX($R$94:$R$97,MATCH(LARGE($AB$94:$AB$97,4),$AB$94:$AB$97,0)),"")</f>
        <v>Kolumbien</v>
      </c>
      <c r="K97" s="1">
        <f>IFERROR(INDEX($T$94:$T$97,MATCH(LARGE($AB$94:$AB$97,4),$AB$94:$AB$97,0)),"")</f>
        <v>0</v>
      </c>
      <c r="L97" s="1">
        <f>IFERROR(INDEX($U$94:$U$97,MATCH(LARGE($AB$94:$AB$97,4),$AB$94:$AB$97,0)),"")</f>
        <v>0</v>
      </c>
      <c r="M97" s="1">
        <f>IFERROR(INDEX($V$94:$V$97,MATCH(LARGE($AB$94:$AB$97,4),$AB$94:$AB$97,0)),"")</f>
        <v>0</v>
      </c>
      <c r="N97" s="1">
        <f>IFERROR(INDEX($W$94:$W$97,MATCH(LARGE($AB$94:$AB$97,4),$AB$94:$AB$97,0)),"")</f>
        <v>0</v>
      </c>
      <c r="O97" s="1" t="str">
        <f>IFERROR(INDEX($X$94:$X$97,MATCH(LARGE($AB$94:$AB$97,4),$AB$94:$AB$97,0))&amp;":"&amp;INDEX($Y$94:$Y$97,MATCH(LARGE($AB$94:$AB$97,4),$AB$94:$AB$97,0)),"")</f>
        <v>0:0</v>
      </c>
      <c r="P97" s="1">
        <f>IFERROR(INDEX($Z$94:$Z$97,MATCH(LARGE($AB$94:$AB$97,4),$AB$94:$AB$97,0)),"")</f>
        <v>0</v>
      </c>
      <c r="Q97" s="1">
        <f>IFERROR(INDEX($AA$94:$AA$97,MATCH(LARGE($AB$94:$AB$97,4),$AB$94:$AB$97,0)),"")</f>
        <v>0</v>
      </c>
      <c r="R97" t="s">
        <v>110</v>
      </c>
      <c r="S97">
        <v>4</v>
      </c>
      <c r="T97">
        <f>SUMPRODUCT((($C$94:$C$99=$R$97)+($G$94:$G$99=$R$97))*--($D$94:$D$99&lt;&gt;"")*--($F$94:$F$99&lt;&gt;""))</f>
        <v>0</v>
      </c>
      <c r="U97">
        <f>SUMPRODUCT(($C$94:$C$99=$R$97)*--($D$94:$D$99&gt;$F$94:$F$99)*--($D$94:$D$99&lt;&gt;"")*--($F$94:$F$99&lt;&gt;""))+SUMPRODUCT(($G$94:$G$99=$R$97)*--($F$94:$F$99&gt;$D$94:$D$99)*--($D$94:$D$99&lt;&gt;"")*--($F$94:$F$99&lt;&gt;""))</f>
        <v>0</v>
      </c>
      <c r="V97">
        <f>SUMPRODUCT((($C$94:$C$99=$R$97)+($G$94:$G$99=$R$97))*--($D$94:$D$99=$F$94:$F$99)*--($D$94:$D$99&lt;&gt;"")*--($F$94:$F$99&lt;&gt;""))</f>
        <v>0</v>
      </c>
      <c r="W97">
        <f>T97-U97-V97</f>
        <v>0</v>
      </c>
      <c r="X97">
        <f>SUMPRODUCT(($C$94:$C$99=$R$97)*$D$94:$D$99*--($D$94:$D$99&lt;&gt;"")*--($F$94:$F$99&lt;&gt;""))+SUMPRODUCT(($G$94:$G$99=$R$97)*$F$94:$F$99*--($D$94:$D$99&lt;&gt;"")*--($F$94:$F$99&lt;&gt;""))</f>
        <v>0</v>
      </c>
      <c r="Y97">
        <f>SUMPRODUCT(($C$94:$C$99=$R$97)*$F$94:$F$99*--($D$94:$D$99&lt;&gt;"")*--($F$94:$F$99&lt;&gt;""))+SUMPRODUCT(($G$94:$G$99=$R$97)*$D$94:$D$99*--($D$94:$D$99&lt;&gt;"")*--($F$94:$F$99&lt;&gt;""))</f>
        <v>0</v>
      </c>
      <c r="Z97">
        <f>X97-Y97</f>
        <v>0</v>
      </c>
      <c r="AA97">
        <f>U97*3+V97</f>
        <v>0</v>
      </c>
      <c r="AB97">
        <f>AA97*1000000+Z97*10000+X97*100+(5-S97)</f>
        <v>1</v>
      </c>
    </row>
    <row r="98" spans="1:37" ht="20.100000000000001" customHeight="1">
      <c r="A98" s="1" t="s">
        <v>81</v>
      </c>
      <c r="B98" s="1" t="s">
        <v>111</v>
      </c>
      <c r="C98" s="2" t="s">
        <v>110</v>
      </c>
      <c r="D98" s="3"/>
      <c r="E98" s="4" t="s">
        <v>7</v>
      </c>
      <c r="F98" s="3"/>
      <c r="G98" s="2" t="s">
        <v>107</v>
      </c>
      <c r="H98" s="2"/>
    </row>
    <row r="99" spans="1:37" ht="20.100000000000001" customHeight="1">
      <c r="A99" s="1" t="s">
        <v>81</v>
      </c>
      <c r="B99" s="1" t="s">
        <v>111</v>
      </c>
      <c r="C99" s="2" t="s">
        <v>108</v>
      </c>
      <c r="D99" s="3"/>
      <c r="E99" s="4" t="s">
        <v>7</v>
      </c>
      <c r="F99" s="3"/>
      <c r="G99" s="2" t="s">
        <v>109</v>
      </c>
      <c r="H99" s="2"/>
    </row>
    <row r="100" spans="1:37" ht="5.0999999999999996" customHeight="1"/>
    <row r="101" spans="1:37" ht="20.100000000000001" customHeight="1">
      <c r="A101" s="58" t="s">
        <v>112</v>
      </c>
      <c r="B101" s="59"/>
      <c r="C101" s="59"/>
      <c r="D101" s="59"/>
      <c r="E101" s="59"/>
      <c r="F101" s="59"/>
      <c r="G101" s="59"/>
      <c r="H101" s="60"/>
      <c r="I101" s="58" t="s">
        <v>113</v>
      </c>
      <c r="J101" s="59"/>
      <c r="K101" s="59"/>
      <c r="L101" s="59"/>
      <c r="M101" s="59"/>
      <c r="N101" s="59"/>
      <c r="O101" s="59"/>
      <c r="P101" s="59"/>
      <c r="Q101" s="60"/>
    </row>
    <row r="102" spans="1:37" ht="20.100000000000001" customHeight="1">
      <c r="A102" s="7" t="s">
        <v>3</v>
      </c>
      <c r="B102" s="7" t="s">
        <v>4</v>
      </c>
      <c r="C102" s="7" t="s">
        <v>5</v>
      </c>
      <c r="D102" s="7" t="s">
        <v>6</v>
      </c>
      <c r="E102" s="7" t="s">
        <v>7</v>
      </c>
      <c r="F102" s="7" t="s">
        <v>6</v>
      </c>
      <c r="G102" s="7" t="s">
        <v>8</v>
      </c>
      <c r="H102" s="7"/>
      <c r="I102" s="7" t="s">
        <v>9</v>
      </c>
      <c r="J102" s="7" t="s">
        <v>10</v>
      </c>
      <c r="K102" s="7" t="s">
        <v>11</v>
      </c>
      <c r="L102" s="7" t="s">
        <v>12</v>
      </c>
      <c r="M102" s="7" t="s">
        <v>13</v>
      </c>
      <c r="N102" s="7" t="s">
        <v>14</v>
      </c>
      <c r="O102" s="7" t="s">
        <v>6</v>
      </c>
      <c r="P102" s="7" t="s">
        <v>15</v>
      </c>
      <c r="Q102" s="7" t="s">
        <v>16</v>
      </c>
    </row>
    <row r="103" spans="1:37" ht="20.100000000000001" customHeight="1">
      <c r="A103" s="1" t="s">
        <v>99</v>
      </c>
      <c r="B103" s="1" t="s">
        <v>63</v>
      </c>
      <c r="C103" s="2" t="s">
        <v>114</v>
      </c>
      <c r="D103" s="3"/>
      <c r="E103" s="4" t="s">
        <v>7</v>
      </c>
      <c r="F103" s="3"/>
      <c r="G103" s="2" t="s">
        <v>115</v>
      </c>
      <c r="H103" s="2"/>
      <c r="I103" s="1">
        <v>1</v>
      </c>
      <c r="J103" s="2" t="str">
        <f>IFERROR(INDEX($R$103:$R$106,MATCH(LARGE($AB$103:$AB$106,1),$AB$103:$AB$106,0)),"")</f>
        <v>England</v>
      </c>
      <c r="K103" s="1">
        <f>IFERROR(INDEX($T$103:$T$106,MATCH(LARGE($AB$103:$AB$106,1),$AB$103:$AB$106,0)),"")</f>
        <v>0</v>
      </c>
      <c r="L103" s="1">
        <f>IFERROR(INDEX($U$103:$U$106,MATCH(LARGE($AB$103:$AB$106,1),$AB$103:$AB$106,0)),"")</f>
        <v>0</v>
      </c>
      <c r="M103" s="1">
        <f>IFERROR(INDEX($V$103:$V$106,MATCH(LARGE($AB$103:$AB$106,1),$AB$103:$AB$106,0)),"")</f>
        <v>0</v>
      </c>
      <c r="N103" s="1">
        <f>IFERROR(INDEX($W$103:$W$106,MATCH(LARGE($AB$103:$AB$106,1),$AB$103:$AB$106,0)),"")</f>
        <v>0</v>
      </c>
      <c r="O103" s="1" t="str">
        <f>IFERROR(INDEX($X$103:$X$106,MATCH(LARGE($AB$103:$AB$106,1),$AB$103:$AB$106,0))&amp;":"&amp;INDEX($Y$103:$Y$106,MATCH(LARGE($AB$103:$AB$106,1),$AB$103:$AB$106,0)),"")</f>
        <v>0:0</v>
      </c>
      <c r="P103" s="1">
        <f>IFERROR(INDEX($Z$103:$Z$106,MATCH(LARGE($AB$103:$AB$106,1),$AB$103:$AB$106,0)),"")</f>
        <v>0</v>
      </c>
      <c r="Q103" s="1">
        <f>IFERROR(INDEX($AA$103:$AA$106,MATCH(LARGE($AB$103:$AB$106,1),$AB$103:$AB$106,0)),"")</f>
        <v>0</v>
      </c>
      <c r="R103" t="s">
        <v>114</v>
      </c>
      <c r="S103">
        <v>1</v>
      </c>
      <c r="T103">
        <f>SUMPRODUCT((($C$103:$C$108=$R$103)+($G$103:$G$108=$R$103))*--($D$103:$D$108&lt;&gt;"")*--($F$103:$F$108&lt;&gt;""))</f>
        <v>0</v>
      </c>
      <c r="U103">
        <f>SUMPRODUCT(($C$103:$C$108=$R$103)*--($D$103:$D$108&gt;$F$103:$F$108)*--($D$103:$D$108&lt;&gt;"")*--($F$103:$F$108&lt;&gt;""))+SUMPRODUCT(($G$103:$G$108=$R$103)*--($F$103:$F$108&gt;$D$103:$D$108)*--($D$103:$D$108&lt;&gt;"")*--($F$103:$F$108&lt;&gt;""))</f>
        <v>0</v>
      </c>
      <c r="V103">
        <f>SUMPRODUCT((($C$103:$C$108=$R$103)+($G$103:$G$108=$R$103))*--($D$103:$D$108=$F$103:$F$108)*--($D$103:$D$108&lt;&gt;"")*--($F$103:$F$108&lt;&gt;""))</f>
        <v>0</v>
      </c>
      <c r="W103">
        <f>T103-U103-V103</f>
        <v>0</v>
      </c>
      <c r="X103">
        <f>SUMPRODUCT(($C$103:$C$108=$R$103)*$D$103:$D$108*--($D$103:$D$108&lt;&gt;"")*--($F$103:$F$108&lt;&gt;""))+SUMPRODUCT(($G$103:$G$108=$R$103)*$F$103:$F$108*--($D$103:$D$108&lt;&gt;"")*--($F$103:$F$108&lt;&gt;""))</f>
        <v>0</v>
      </c>
      <c r="Y103">
        <f>SUMPRODUCT(($C$103:$C$108=$R$103)*$F$103:$F$108*--($D$103:$D$108&lt;&gt;"")*--($F$103:$F$108&lt;&gt;""))+SUMPRODUCT(($G$103:$G$108=$R$103)*$D$103:$D$108*--($D$103:$D$108&lt;&gt;"")*--($F$103:$F$108&lt;&gt;""))</f>
        <v>0</v>
      </c>
      <c r="Z103">
        <f>X103-Y103</f>
        <v>0</v>
      </c>
      <c r="AA103">
        <f>U103*3+V103</f>
        <v>0</v>
      </c>
      <c r="AB103">
        <f>AA103*1000000+Z103*10000+X103*100+(5-S103)</f>
        <v>4</v>
      </c>
    </row>
    <row r="104" spans="1:37" ht="20.100000000000001" customHeight="1">
      <c r="A104" s="1" t="s">
        <v>99</v>
      </c>
      <c r="B104" s="1" t="s">
        <v>60</v>
      </c>
      <c r="C104" s="2" t="s">
        <v>116</v>
      </c>
      <c r="D104" s="3"/>
      <c r="E104" s="4" t="s">
        <v>7</v>
      </c>
      <c r="F104" s="3"/>
      <c r="G104" s="2" t="s">
        <v>117</v>
      </c>
      <c r="H104" s="2"/>
      <c r="I104" s="1">
        <v>2</v>
      </c>
      <c r="J104" s="2" t="str">
        <f>IFERROR(INDEX($R$103:$R$106,MATCH(LARGE($AB$103:$AB$106,2),$AB$103:$AB$106,0)),"")</f>
        <v>Kroatien</v>
      </c>
      <c r="K104" s="1">
        <f>IFERROR(INDEX($T$103:$T$106,MATCH(LARGE($AB$103:$AB$106,2),$AB$103:$AB$106,0)),"")</f>
        <v>0</v>
      </c>
      <c r="L104" s="1">
        <f>IFERROR(INDEX($U$103:$U$106,MATCH(LARGE($AB$103:$AB$106,2),$AB$103:$AB$106,0)),"")</f>
        <v>0</v>
      </c>
      <c r="M104" s="1">
        <f>IFERROR(INDEX($V$103:$V$106,MATCH(LARGE($AB$103:$AB$106,2),$AB$103:$AB$106,0)),"")</f>
        <v>0</v>
      </c>
      <c r="N104" s="1">
        <f>IFERROR(INDEX($W$103:$W$106,MATCH(LARGE($AB$103:$AB$106,2),$AB$103:$AB$106,0)),"")</f>
        <v>0</v>
      </c>
      <c r="O104" s="1" t="str">
        <f>IFERROR(INDEX($X$103:$X$106,MATCH(LARGE($AB$103:$AB$106,2),$AB$103:$AB$106,0))&amp;":"&amp;INDEX($Y$103:$Y$106,MATCH(LARGE($AB$103:$AB$106,2),$AB$103:$AB$106,0)),"")</f>
        <v>0:0</v>
      </c>
      <c r="P104" s="1">
        <f>IFERROR(INDEX($Z$103:$Z$106,MATCH(LARGE($AB$103:$AB$106,2),$AB$103:$AB$106,0)),"")</f>
        <v>0</v>
      </c>
      <c r="Q104" s="1">
        <f>IFERROR(INDEX($AA$103:$AA$106,MATCH(LARGE($AB$103:$AB$106,2),$AB$103:$AB$106,0)),"")</f>
        <v>0</v>
      </c>
      <c r="R104" t="s">
        <v>115</v>
      </c>
      <c r="S104">
        <v>2</v>
      </c>
      <c r="T104">
        <f>SUMPRODUCT((($C$103:$C$108=$R$104)+($G$103:$G$108=$R$104))*--($D$103:$D$108&lt;&gt;"")*--($F$103:$F$108&lt;&gt;""))</f>
        <v>0</v>
      </c>
      <c r="U104">
        <f>SUMPRODUCT(($C$103:$C$108=$R$104)*--($D$103:$D$108&gt;$F$103:$F$108)*--($D$103:$D$108&lt;&gt;"")*--($F$103:$F$108&lt;&gt;""))+SUMPRODUCT(($G$103:$G$108=$R$104)*--($F$103:$F$108&gt;$D$103:$D$108)*--($D$103:$D$108&lt;&gt;"")*--($F$103:$F$108&lt;&gt;""))</f>
        <v>0</v>
      </c>
      <c r="V104">
        <f>SUMPRODUCT((($C$103:$C$108=$R$104)+($G$103:$G$108=$R$104))*--($D$103:$D$108=$F$103:$F$108)*--($D$103:$D$108&lt;&gt;"")*--($F$103:$F$108&lt;&gt;""))</f>
        <v>0</v>
      </c>
      <c r="W104">
        <f>T104-U104-V104</f>
        <v>0</v>
      </c>
      <c r="X104">
        <f>SUMPRODUCT(($C$103:$C$108=$R$104)*$D$103:$D$108*--($D$103:$D$108&lt;&gt;"")*--($F$103:$F$108&lt;&gt;""))+SUMPRODUCT(($G$103:$G$108=$R$104)*$F$103:$F$108*--($D$103:$D$108&lt;&gt;"")*--($F$103:$F$108&lt;&gt;""))</f>
        <v>0</v>
      </c>
      <c r="Y104">
        <f>SUMPRODUCT(($C$103:$C$108=$R$104)*$F$103:$F$108*--($D$103:$D$108&lt;&gt;"")*--($F$103:$F$108&lt;&gt;""))+SUMPRODUCT(($G$103:$G$108=$R$104)*$D$103:$D$108*--($D$103:$D$108&lt;&gt;"")*--($F$103:$F$108&lt;&gt;""))</f>
        <v>0</v>
      </c>
      <c r="Z104">
        <f>X104-Y104</f>
        <v>0</v>
      </c>
      <c r="AA104">
        <f>U104*3+V104</f>
        <v>0</v>
      </c>
      <c r="AB104">
        <f>AA104*1000000+Z104*10000+X104*100+(5-S104)</f>
        <v>3</v>
      </c>
    </row>
    <row r="105" spans="1:37" ht="20.100000000000001" customHeight="1">
      <c r="A105" s="1" t="s">
        <v>96</v>
      </c>
      <c r="B105" s="1" t="s">
        <v>63</v>
      </c>
      <c r="C105" s="2" t="s">
        <v>114</v>
      </c>
      <c r="D105" s="3"/>
      <c r="E105" s="4" t="s">
        <v>7</v>
      </c>
      <c r="F105" s="3"/>
      <c r="G105" s="2" t="s">
        <v>116</v>
      </c>
      <c r="H105" s="2"/>
      <c r="I105" s="1">
        <v>3</v>
      </c>
      <c r="J105" s="2" t="str">
        <f>IFERROR(INDEX($R$103:$R$106,MATCH(LARGE($AB$103:$AB$106,3),$AB$103:$AB$106,0)),"")</f>
        <v>Ghana</v>
      </c>
      <c r="K105" s="1">
        <f>IFERROR(INDEX($T$103:$T$106,MATCH(LARGE($AB$103:$AB$106,3),$AB$103:$AB$106,0)),"")</f>
        <v>0</v>
      </c>
      <c r="L105" s="1">
        <f>IFERROR(INDEX($U$103:$U$106,MATCH(LARGE($AB$103:$AB$106,3),$AB$103:$AB$106,0)),"")</f>
        <v>0</v>
      </c>
      <c r="M105" s="1">
        <f>IFERROR(INDEX($V$103:$V$106,MATCH(LARGE($AB$103:$AB$106,3),$AB$103:$AB$106,0)),"")</f>
        <v>0</v>
      </c>
      <c r="N105" s="1">
        <f>IFERROR(INDEX($W$103:$W$106,MATCH(LARGE($AB$103:$AB$106,3),$AB$103:$AB$106,0)),"")</f>
        <v>0</v>
      </c>
      <c r="O105" s="1" t="str">
        <f>IFERROR(INDEX($X$103:$X$106,MATCH(LARGE($AB$103:$AB$106,3),$AB$103:$AB$106,0))&amp;":"&amp;INDEX($Y$103:$Y$106,MATCH(LARGE($AB$103:$AB$106,3),$AB$103:$AB$106,0)),"")</f>
        <v>0:0</v>
      </c>
      <c r="P105" s="1">
        <f>IFERROR(INDEX($Z$103:$Z$106,MATCH(LARGE($AB$103:$AB$106,3),$AB$103:$AB$106,0)),"")</f>
        <v>0</v>
      </c>
      <c r="Q105" s="1">
        <f>IFERROR(INDEX($AA$103:$AA$106,MATCH(LARGE($AB$103:$AB$106,3),$AB$103:$AB$106,0)),"")</f>
        <v>0</v>
      </c>
      <c r="R105" t="s">
        <v>116</v>
      </c>
      <c r="S105">
        <v>3</v>
      </c>
      <c r="T105">
        <f>SUMPRODUCT((($C$103:$C$108=$R$105)+($G$103:$G$108=$R$105))*--($D$103:$D$108&lt;&gt;"")*--($F$103:$F$108&lt;&gt;""))</f>
        <v>0</v>
      </c>
      <c r="U105">
        <f>SUMPRODUCT(($C$103:$C$108=$R$105)*--($D$103:$D$108&gt;$F$103:$F$108)*--($D$103:$D$108&lt;&gt;"")*--($F$103:$F$108&lt;&gt;""))+SUMPRODUCT(($G$103:$G$108=$R$105)*--($F$103:$F$108&gt;$D$103:$D$108)*--($D$103:$D$108&lt;&gt;"")*--($F$103:$F$108&lt;&gt;""))</f>
        <v>0</v>
      </c>
      <c r="V105">
        <f>SUMPRODUCT((($C$103:$C$108=$R$105)+($G$103:$G$108=$R$105))*--($D$103:$D$108=$F$103:$F$108)*--($D$103:$D$108&lt;&gt;"")*--($F$103:$F$108&lt;&gt;""))</f>
        <v>0</v>
      </c>
      <c r="W105">
        <f>T105-U105-V105</f>
        <v>0</v>
      </c>
      <c r="X105">
        <f>SUMPRODUCT(($C$103:$C$108=$R$105)*$D$103:$D$108*--($D$103:$D$108&lt;&gt;"")*--($F$103:$F$108&lt;&gt;""))+SUMPRODUCT(($G$103:$G$108=$R$105)*$F$103:$F$108*--($D$103:$D$108&lt;&gt;"")*--($F$103:$F$108&lt;&gt;""))</f>
        <v>0</v>
      </c>
      <c r="Y105">
        <f>SUMPRODUCT(($C$103:$C$108=$R$105)*$F$103:$F$108*--($D$103:$D$108&lt;&gt;"")*--($F$103:$F$108&lt;&gt;""))+SUMPRODUCT(($G$103:$G$108=$R$105)*$D$103:$D$108*--($D$103:$D$108&lt;&gt;"")*--($F$103:$F$108&lt;&gt;""))</f>
        <v>0</v>
      </c>
      <c r="Z105">
        <f>X105-Y105</f>
        <v>0</v>
      </c>
      <c r="AA105">
        <f>U105*3+V105</f>
        <v>0</v>
      </c>
      <c r="AB105">
        <f>AA105*1000000+Z105*10000+X105*100+(5-S105)</f>
        <v>2</v>
      </c>
    </row>
    <row r="106" spans="1:37" ht="20.100000000000001" customHeight="1">
      <c r="A106" s="1" t="s">
        <v>96</v>
      </c>
      <c r="B106" s="1" t="s">
        <v>60</v>
      </c>
      <c r="C106" s="2" t="s">
        <v>117</v>
      </c>
      <c r="D106" s="3"/>
      <c r="E106" s="4" t="s">
        <v>7</v>
      </c>
      <c r="F106" s="3"/>
      <c r="G106" s="2" t="s">
        <v>115</v>
      </c>
      <c r="H106" s="2"/>
      <c r="I106" s="1">
        <v>4</v>
      </c>
      <c r="J106" s="2" t="str">
        <f>IFERROR(INDEX($R$103:$R$106,MATCH(LARGE($AB$103:$AB$106,4),$AB$103:$AB$106,0)),"")</f>
        <v>Panama</v>
      </c>
      <c r="K106" s="1">
        <f>IFERROR(INDEX($T$103:$T$106,MATCH(LARGE($AB$103:$AB$106,4),$AB$103:$AB$106,0)),"")</f>
        <v>0</v>
      </c>
      <c r="L106" s="1">
        <f>IFERROR(INDEX($U$103:$U$106,MATCH(LARGE($AB$103:$AB$106,4),$AB$103:$AB$106,0)),"")</f>
        <v>0</v>
      </c>
      <c r="M106" s="1">
        <f>IFERROR(INDEX($V$103:$V$106,MATCH(LARGE($AB$103:$AB$106,4),$AB$103:$AB$106,0)),"")</f>
        <v>0</v>
      </c>
      <c r="N106" s="1">
        <f>IFERROR(INDEX($W$103:$W$106,MATCH(LARGE($AB$103:$AB$106,4),$AB$103:$AB$106,0)),"")</f>
        <v>0</v>
      </c>
      <c r="O106" s="1" t="str">
        <f>IFERROR(INDEX($X$103:$X$106,MATCH(LARGE($AB$103:$AB$106,4),$AB$103:$AB$106,0))&amp;":"&amp;INDEX($Y$103:$Y$106,MATCH(LARGE($AB$103:$AB$106,4),$AB$103:$AB$106,0)),"")</f>
        <v>0:0</v>
      </c>
      <c r="P106" s="1">
        <f>IFERROR(INDEX($Z$103:$Z$106,MATCH(LARGE($AB$103:$AB$106,4),$AB$103:$AB$106,0)),"")</f>
        <v>0</v>
      </c>
      <c r="Q106" s="1">
        <f>IFERROR(INDEX($AA$103:$AA$106,MATCH(LARGE($AB$103:$AB$106,4),$AB$103:$AB$106,0)),"")</f>
        <v>0</v>
      </c>
      <c r="R106" t="s">
        <v>117</v>
      </c>
      <c r="S106">
        <v>4</v>
      </c>
      <c r="T106">
        <f>SUMPRODUCT((($C$103:$C$108=$R$106)+($G$103:$G$108=$R$106))*--($D$103:$D$108&lt;&gt;"")*--($F$103:$F$108&lt;&gt;""))</f>
        <v>0</v>
      </c>
      <c r="U106">
        <f>SUMPRODUCT(($C$103:$C$108=$R$106)*--($D$103:$D$108&gt;$F$103:$F$108)*--($D$103:$D$108&lt;&gt;"")*--($F$103:$F$108&lt;&gt;""))+SUMPRODUCT(($G$103:$G$108=$R$106)*--($F$103:$F$108&gt;$D$103:$D$108)*--($D$103:$D$108&lt;&gt;"")*--($F$103:$F$108&lt;&gt;""))</f>
        <v>0</v>
      </c>
      <c r="V106">
        <f>SUMPRODUCT((($C$103:$C$108=$R$106)+($G$103:$G$108=$R$106))*--($D$103:$D$108=$F$103:$F$108)*--($D$103:$D$108&lt;&gt;"")*--($F$103:$F$108&lt;&gt;""))</f>
        <v>0</v>
      </c>
      <c r="W106">
        <f>T106-U106-V106</f>
        <v>0</v>
      </c>
      <c r="X106">
        <f>SUMPRODUCT(($C$103:$C$108=$R$106)*$D$103:$D$108*--($D$103:$D$108&lt;&gt;"")*--($F$103:$F$108&lt;&gt;""))+SUMPRODUCT(($G$103:$G$108=$R$106)*$F$103:$F$108*--($D$103:$D$108&lt;&gt;"")*--($F$103:$F$108&lt;&gt;""))</f>
        <v>0</v>
      </c>
      <c r="Y106">
        <f>SUMPRODUCT(($C$103:$C$108=$R$106)*$F$103:$F$108*--($D$103:$D$108&lt;&gt;"")*--($F$103:$F$108&lt;&gt;""))+SUMPRODUCT(($G$103:$G$108=$R$106)*$D$103:$D$108*--($D$103:$D$108&lt;&gt;"")*--($F$103:$F$108&lt;&gt;""))</f>
        <v>0</v>
      </c>
      <c r="Z106">
        <f>X106-Y106</f>
        <v>0</v>
      </c>
      <c r="AA106">
        <f>U106*3+V106</f>
        <v>0</v>
      </c>
      <c r="AB106">
        <f>AA106*1000000+Z106*10000+X106*100+(5-S106)</f>
        <v>1</v>
      </c>
    </row>
    <row r="107" spans="1:37" ht="20.100000000000001" customHeight="1">
      <c r="A107" s="1" t="s">
        <v>81</v>
      </c>
      <c r="B107" s="1" t="s">
        <v>95</v>
      </c>
      <c r="C107" s="2" t="s">
        <v>117</v>
      </c>
      <c r="D107" s="3"/>
      <c r="E107" s="4" t="s">
        <v>7</v>
      </c>
      <c r="F107" s="3"/>
      <c r="G107" s="2" t="s">
        <v>114</v>
      </c>
      <c r="H107" s="2"/>
    </row>
    <row r="108" spans="1:37" ht="20.100000000000001" customHeight="1">
      <c r="A108" s="1" t="s">
        <v>81</v>
      </c>
      <c r="B108" s="1" t="s">
        <v>95</v>
      </c>
      <c r="C108" s="2" t="s">
        <v>115</v>
      </c>
      <c r="D108" s="3"/>
      <c r="E108" s="4" t="s">
        <v>7</v>
      </c>
      <c r="F108" s="3"/>
      <c r="G108" s="2" t="s">
        <v>116</v>
      </c>
      <c r="H108" s="2"/>
    </row>
    <row r="109" spans="1:37" ht="5.0999999999999996" customHeight="1"/>
    <row r="110" spans="1:37" ht="20.100000000000001" customHeight="1">
      <c r="A110" s="63" t="s">
        <v>118</v>
      </c>
      <c r="B110" s="64"/>
      <c r="C110" s="64"/>
      <c r="D110" s="64"/>
      <c r="E110" s="64"/>
      <c r="F110" s="64"/>
      <c r="G110" s="64"/>
      <c r="H110" s="64"/>
      <c r="R110" s="5" t="s">
        <v>119</v>
      </c>
      <c r="S110" s="6" t="str">
        <f>J24</f>
        <v>Haiti</v>
      </c>
      <c r="T110" s="5">
        <f>IFERROR(INDEX($AB$22:$AB$25,MATCH(S110,$R$22:$R$25,0)),0)</f>
        <v>2</v>
      </c>
      <c r="U110" s="5">
        <f t="shared" ref="U110:U118" si="0">RANK(T110,$T$110:$T$118,0)</f>
        <v>1</v>
      </c>
      <c r="AD110">
        <f t="shared" ref="AD110:AD118" si="1">IF(AND(ISNUMBER(SEARCH($R110,"ABCDF")),COUNTIF($AC$113:$AC$113,$S110)=0),$T110,-999999999)</f>
        <v>2</v>
      </c>
      <c r="AE110">
        <f t="shared" ref="AE110:AE118" si="2">IF(AND(ISNUMBER(SEARCH($R110,"CDFGH")),COUNTIF($AC$113:$AC$116,$S110)=0),$T110,-999999999)</f>
        <v>-999999999</v>
      </c>
      <c r="AF110">
        <f t="shared" ref="AF110:AF118" si="3">IF(AND(ISNUMBER(SEARCH($R110,"CEFHI")),COUNTIF($AC$113:$AC$118,$S110)=0),$T110,-999999999)</f>
        <v>-999999999</v>
      </c>
      <c r="AG110">
        <f t="shared" ref="AG110:AG118" si="4">IF(AND(ISNUMBER(SEARCH($R110,"EHIJK")),COUNTIF($AC$113:$AC$119,$S110)=0),$T110,-999999999)</f>
        <v>-999999999</v>
      </c>
      <c r="AH110">
        <f t="shared" ref="AH110:AH118" si="5">IF(AND(ISNUMBER(SEARCH($R110,"BEFIJ")),COUNTIF($AC$113:$AC$120,$S110)=0),$T110,-999999999)</f>
        <v>-999999999</v>
      </c>
      <c r="AI110">
        <f t="shared" ref="AI110:AI118" si="6">IF(AND(ISNUMBER(SEARCH($R110,"AEHIJ")),COUNTIF($AC$113:$AC$121,$S110)=0),$T110,-999999999)</f>
        <v>-999999999</v>
      </c>
      <c r="AJ110">
        <f t="shared" ref="AJ110:AJ118" si="7">IF(AND(ISNUMBER(SEARCH($R110,"EFGIJ")),COUNTIF($AC$113:$AC$124,$S110)=0),$T110,-999999999)</f>
        <v>-999999999</v>
      </c>
      <c r="AK110">
        <f t="shared" ref="AK110:AK118" si="8">IF(AND(ISNUMBER(SEARCH($R110,"DEIJL")),COUNTIF($AC$113:$AC$126,$S110)=0),$T110,-999999999)</f>
        <v>-999999999</v>
      </c>
    </row>
    <row r="111" spans="1:37" ht="20.100000000000001" customHeight="1">
      <c r="A111" s="61" t="s">
        <v>120</v>
      </c>
      <c r="B111" s="59"/>
      <c r="C111" s="59"/>
      <c r="D111" s="59"/>
      <c r="E111" s="59"/>
      <c r="F111" s="59"/>
      <c r="G111" s="59"/>
      <c r="H111" s="60"/>
      <c r="R111" s="5" t="s">
        <v>121</v>
      </c>
      <c r="S111" s="6" t="str">
        <f>J42</f>
        <v>Elfenbeinküste</v>
      </c>
      <c r="T111" s="5">
        <f>IFERROR(INDEX($AB$40:$AB$43,MATCH(S111,$R$40:$R$43,0)),0)</f>
        <v>2</v>
      </c>
      <c r="U111" s="5">
        <f t="shared" si="0"/>
        <v>1</v>
      </c>
      <c r="AD111">
        <f t="shared" si="1"/>
        <v>-999999999</v>
      </c>
      <c r="AE111">
        <f t="shared" si="2"/>
        <v>-999999999</v>
      </c>
      <c r="AF111">
        <f t="shared" si="3"/>
        <v>2</v>
      </c>
      <c r="AG111">
        <f t="shared" si="4"/>
        <v>-999999999</v>
      </c>
      <c r="AH111">
        <f t="shared" si="5"/>
        <v>-999999999</v>
      </c>
      <c r="AI111">
        <f t="shared" si="6"/>
        <v>-999999999</v>
      </c>
      <c r="AJ111">
        <f t="shared" si="7"/>
        <v>-999999999</v>
      </c>
      <c r="AK111">
        <f t="shared" si="8"/>
        <v>-999999999</v>
      </c>
    </row>
    <row r="112" spans="1:37" ht="20.100000000000001" customHeight="1">
      <c r="A112" s="4" t="s">
        <v>3</v>
      </c>
      <c r="B112" s="4" t="s">
        <v>4</v>
      </c>
      <c r="C112" s="4" t="s">
        <v>5</v>
      </c>
      <c r="D112" s="4" t="s">
        <v>6</v>
      </c>
      <c r="E112" s="4" t="s">
        <v>7</v>
      </c>
      <c r="F112" s="4" t="s">
        <v>6</v>
      </c>
      <c r="G112" s="4" t="s">
        <v>8</v>
      </c>
      <c r="H112" s="4" t="s">
        <v>122</v>
      </c>
      <c r="R112" s="5" t="s">
        <v>123</v>
      </c>
      <c r="S112" s="6" t="str">
        <f>J51</f>
        <v>Schweden</v>
      </c>
      <c r="T112" s="5">
        <f>IFERROR(INDEX($AB$49:$AB$52,MATCH(S112,$R$49:$R$52,0)),0)</f>
        <v>2</v>
      </c>
      <c r="U112" s="5">
        <f t="shared" si="0"/>
        <v>1</v>
      </c>
      <c r="AD112">
        <f t="shared" si="1"/>
        <v>2</v>
      </c>
      <c r="AE112">
        <f t="shared" si="2"/>
        <v>2</v>
      </c>
      <c r="AF112">
        <f t="shared" si="3"/>
        <v>-999999999</v>
      </c>
      <c r="AG112">
        <f t="shared" si="4"/>
        <v>-999999999</v>
      </c>
      <c r="AH112">
        <f t="shared" si="5"/>
        <v>-999999999</v>
      </c>
      <c r="AI112">
        <f t="shared" si="6"/>
        <v>-999999999</v>
      </c>
      <c r="AJ112">
        <f t="shared" si="7"/>
        <v>-999999999</v>
      </c>
      <c r="AK112">
        <f t="shared" si="8"/>
        <v>-999999999</v>
      </c>
    </row>
    <row r="113" spans="1:37" ht="20.100000000000001" customHeight="1">
      <c r="A113" s="1" t="s">
        <v>104</v>
      </c>
      <c r="B113" s="1" t="s">
        <v>18</v>
      </c>
      <c r="C113" s="8" t="str">
        <f>J5</f>
        <v>Südafrika</v>
      </c>
      <c r="D113" s="3"/>
      <c r="E113" s="4" t="s">
        <v>7</v>
      </c>
      <c r="F113" s="3"/>
      <c r="G113" s="8" t="str">
        <f>J14</f>
        <v>Bosnien &amp; Herzegowina</v>
      </c>
      <c r="H113" s="1" t="s">
        <v>124</v>
      </c>
      <c r="J113" t="str">
        <f t="shared" ref="J113:J128" si="9">IF(OR(D113="",F113=""),"",IF(D113&gt;F113,C113,IF(F113&gt;D113,G113,"Bitte Sieger eintragen")))</f>
        <v/>
      </c>
      <c r="R113" s="5" t="s">
        <v>125</v>
      </c>
      <c r="S113" s="6" t="str">
        <f>J60</f>
        <v>Iran</v>
      </c>
      <c r="T113" s="5">
        <f>IFERROR(INDEX($AB$58:$AB$61,MATCH(S113,$R$58:$R$61,0)),0)</f>
        <v>2</v>
      </c>
      <c r="U113" s="5">
        <f t="shared" si="0"/>
        <v>1</v>
      </c>
      <c r="AD113">
        <f t="shared" si="1"/>
        <v>-999999999</v>
      </c>
      <c r="AE113">
        <f t="shared" si="2"/>
        <v>2</v>
      </c>
      <c r="AF113">
        <f t="shared" si="3"/>
        <v>-999999999</v>
      </c>
      <c r="AG113">
        <f t="shared" si="4"/>
        <v>-999999999</v>
      </c>
      <c r="AH113">
        <f t="shared" si="5"/>
        <v>-999999999</v>
      </c>
      <c r="AI113">
        <f t="shared" si="6"/>
        <v>-999999999</v>
      </c>
      <c r="AJ113">
        <f t="shared" si="7"/>
        <v>2</v>
      </c>
      <c r="AK113">
        <f t="shared" si="8"/>
        <v>-999999999</v>
      </c>
    </row>
    <row r="114" spans="1:37" ht="20.100000000000001" customHeight="1">
      <c r="A114" s="1" t="s">
        <v>126</v>
      </c>
      <c r="B114" s="1" t="s">
        <v>57</v>
      </c>
      <c r="C114" s="8" t="str">
        <f>J40</f>
        <v>Deutschland</v>
      </c>
      <c r="D114" s="3"/>
      <c r="E114" s="4" t="s">
        <v>7</v>
      </c>
      <c r="F114" s="3"/>
      <c r="G114" s="8" t="str">
        <f>IFERROR(INDEX($S$110:$S$118,MATCH(MAX($AD$110:$AD$118),$AD$110:$AD$118,0)),"")</f>
        <v>Haiti</v>
      </c>
      <c r="H114" s="1" t="s">
        <v>127</v>
      </c>
      <c r="J114" t="str">
        <f t="shared" si="9"/>
        <v/>
      </c>
      <c r="R114" s="5" t="s">
        <v>128</v>
      </c>
      <c r="S114" s="6" t="str">
        <f>J69</f>
        <v>Saudi-Arabien</v>
      </c>
      <c r="T114" s="5">
        <f>IFERROR(INDEX($AB$67:$AB$70,MATCH(S114,$R$67:$R$70,0)),0)</f>
        <v>2</v>
      </c>
      <c r="U114" s="5">
        <f t="shared" si="0"/>
        <v>1</v>
      </c>
      <c r="AC114" t="str">
        <f>G114</f>
        <v>Haiti</v>
      </c>
      <c r="AD114">
        <f t="shared" si="1"/>
        <v>-999999999</v>
      </c>
      <c r="AE114">
        <f t="shared" si="2"/>
        <v>2</v>
      </c>
      <c r="AF114">
        <f t="shared" si="3"/>
        <v>2</v>
      </c>
      <c r="AG114">
        <f t="shared" si="4"/>
        <v>2</v>
      </c>
      <c r="AH114">
        <f t="shared" si="5"/>
        <v>-999999999</v>
      </c>
      <c r="AI114">
        <f t="shared" si="6"/>
        <v>-999999999</v>
      </c>
      <c r="AJ114">
        <f t="shared" si="7"/>
        <v>-999999999</v>
      </c>
      <c r="AK114">
        <f t="shared" si="8"/>
        <v>-999999999</v>
      </c>
    </row>
    <row r="115" spans="1:37" ht="20.100000000000001" customHeight="1">
      <c r="A115" s="1" t="s">
        <v>126</v>
      </c>
      <c r="B115" s="1" t="s">
        <v>129</v>
      </c>
      <c r="C115" s="8" t="str">
        <f>J49</f>
        <v>Niederlande</v>
      </c>
      <c r="D115" s="3"/>
      <c r="E115" s="4" t="s">
        <v>7</v>
      </c>
      <c r="F115" s="3"/>
      <c r="G115" s="8" t="str">
        <f>J23</f>
        <v>Marokko</v>
      </c>
      <c r="H115" s="1" t="s">
        <v>130</v>
      </c>
      <c r="J115" t="str">
        <f t="shared" si="9"/>
        <v/>
      </c>
      <c r="R115" s="5" t="s">
        <v>131</v>
      </c>
      <c r="S115" s="6" t="str">
        <f>J78</f>
        <v>Irak</v>
      </c>
      <c r="T115" s="5">
        <f>IFERROR(INDEX($AB$76:$AB$79,MATCH(S115,$R$76:$R$79,0)),0)</f>
        <v>2</v>
      </c>
      <c r="U115" s="5">
        <f t="shared" si="0"/>
        <v>1</v>
      </c>
      <c r="AD115">
        <f t="shared" si="1"/>
        <v>-999999999</v>
      </c>
      <c r="AE115">
        <f t="shared" si="2"/>
        <v>-999999999</v>
      </c>
      <c r="AF115">
        <f t="shared" si="3"/>
        <v>2</v>
      </c>
      <c r="AG115">
        <f t="shared" si="4"/>
        <v>2</v>
      </c>
      <c r="AH115">
        <f t="shared" si="5"/>
        <v>2</v>
      </c>
      <c r="AI115">
        <f t="shared" si="6"/>
        <v>-999999999</v>
      </c>
      <c r="AJ115">
        <f t="shared" si="7"/>
        <v>-999999999</v>
      </c>
      <c r="AK115">
        <f t="shared" si="8"/>
        <v>-999999999</v>
      </c>
    </row>
    <row r="116" spans="1:37" ht="20.100000000000001" customHeight="1">
      <c r="A116" s="1" t="s">
        <v>132</v>
      </c>
      <c r="B116" s="1" t="s">
        <v>28</v>
      </c>
      <c r="C116" s="8" t="str">
        <f>J22</f>
        <v>Brasilien</v>
      </c>
      <c r="D116" s="3"/>
      <c r="E116" s="4" t="s">
        <v>7</v>
      </c>
      <c r="F116" s="3"/>
      <c r="G116" s="8" t="str">
        <f>J50</f>
        <v>Japan</v>
      </c>
      <c r="H116" s="1" t="s">
        <v>133</v>
      </c>
      <c r="J116" t="str">
        <f t="shared" si="9"/>
        <v/>
      </c>
      <c r="R116" s="5" t="s">
        <v>134</v>
      </c>
      <c r="S116" s="6" t="str">
        <f>J87</f>
        <v>Österreich</v>
      </c>
      <c r="T116" s="5">
        <f>IFERROR(INDEX($AB$85:$AB$88,MATCH(S116,$R$85:$R$88,0)),0)</f>
        <v>2</v>
      </c>
      <c r="U116" s="5">
        <f t="shared" si="0"/>
        <v>1</v>
      </c>
      <c r="AD116">
        <f t="shared" si="1"/>
        <v>-999999999</v>
      </c>
      <c r="AE116">
        <f t="shared" si="2"/>
        <v>-999999999</v>
      </c>
      <c r="AF116">
        <f t="shared" si="3"/>
        <v>-999999999</v>
      </c>
      <c r="AG116">
        <f t="shared" si="4"/>
        <v>2</v>
      </c>
      <c r="AH116">
        <f t="shared" si="5"/>
        <v>2</v>
      </c>
      <c r="AI116">
        <f t="shared" si="6"/>
        <v>2</v>
      </c>
      <c r="AJ116">
        <f t="shared" si="7"/>
        <v>-999999999</v>
      </c>
      <c r="AK116">
        <f t="shared" si="8"/>
        <v>-999999999</v>
      </c>
    </row>
    <row r="117" spans="1:37" ht="20.100000000000001" customHeight="1">
      <c r="A117" s="1" t="s">
        <v>132</v>
      </c>
      <c r="B117" s="1" t="s">
        <v>57</v>
      </c>
      <c r="C117" s="8" t="str">
        <f>J76</f>
        <v>Frankreich</v>
      </c>
      <c r="D117" s="3"/>
      <c r="E117" s="4" t="s">
        <v>7</v>
      </c>
      <c r="F117" s="3"/>
      <c r="G117" s="8" t="str">
        <f>IFERROR(INDEX($S$110:$S$118,MATCH(MAX($AE$110:$AE$118),$AE$110:$AE$118,0)),"")</f>
        <v>Schweden</v>
      </c>
      <c r="H117" s="1" t="s">
        <v>135</v>
      </c>
      <c r="J117" t="str">
        <f t="shared" si="9"/>
        <v/>
      </c>
      <c r="R117" s="5" t="s">
        <v>136</v>
      </c>
      <c r="S117" s="6" t="str">
        <f>J96</f>
        <v>Usbekistan</v>
      </c>
      <c r="T117" s="5">
        <f>IFERROR(INDEX($AB$94:$AB$97,MATCH(S117,$R$94:$R$97,0)),0)</f>
        <v>2</v>
      </c>
      <c r="U117" s="5">
        <f t="shared" si="0"/>
        <v>1</v>
      </c>
      <c r="AC117" t="str">
        <f>G117</f>
        <v>Schweden</v>
      </c>
      <c r="AD117">
        <f t="shared" si="1"/>
        <v>-999999999</v>
      </c>
      <c r="AE117">
        <f t="shared" si="2"/>
        <v>-999999999</v>
      </c>
      <c r="AF117">
        <f t="shared" si="3"/>
        <v>-999999999</v>
      </c>
      <c r="AG117">
        <f t="shared" si="4"/>
        <v>2</v>
      </c>
      <c r="AH117">
        <f t="shared" si="5"/>
        <v>-999999999</v>
      </c>
      <c r="AI117">
        <f t="shared" si="6"/>
        <v>-999999999</v>
      </c>
      <c r="AJ117">
        <f t="shared" si="7"/>
        <v>-999999999</v>
      </c>
      <c r="AK117">
        <f t="shared" si="8"/>
        <v>-999999999</v>
      </c>
    </row>
    <row r="118" spans="1:37" ht="20.100000000000001" customHeight="1">
      <c r="A118" s="1" t="s">
        <v>132</v>
      </c>
      <c r="B118" s="1" t="s">
        <v>95</v>
      </c>
      <c r="C118" s="8" t="str">
        <f>J41</f>
        <v>Curaçao</v>
      </c>
      <c r="D118" s="3"/>
      <c r="E118" s="4" t="s">
        <v>7</v>
      </c>
      <c r="F118" s="3"/>
      <c r="G118" s="8" t="str">
        <f>J77</f>
        <v>Senegal</v>
      </c>
      <c r="H118" s="1" t="s">
        <v>137</v>
      </c>
      <c r="J118" t="str">
        <f t="shared" si="9"/>
        <v/>
      </c>
      <c r="R118" s="5" t="s">
        <v>138</v>
      </c>
      <c r="S118" s="6" t="str">
        <f>J105</f>
        <v>Ghana</v>
      </c>
      <c r="T118" s="5">
        <f>IFERROR(INDEX($AB$103:$AB$106,MATCH(S118,$R$103:$R$106,0)),0)</f>
        <v>2</v>
      </c>
      <c r="U118" s="5">
        <f t="shared" si="0"/>
        <v>1</v>
      </c>
      <c r="AD118">
        <f t="shared" si="1"/>
        <v>-999999999</v>
      </c>
      <c r="AE118">
        <f t="shared" si="2"/>
        <v>-999999999</v>
      </c>
      <c r="AF118">
        <f t="shared" si="3"/>
        <v>-999999999</v>
      </c>
      <c r="AG118">
        <f t="shared" si="4"/>
        <v>-999999999</v>
      </c>
      <c r="AH118">
        <f t="shared" si="5"/>
        <v>-999999999</v>
      </c>
      <c r="AI118">
        <f t="shared" si="6"/>
        <v>-999999999</v>
      </c>
      <c r="AJ118">
        <f t="shared" si="7"/>
        <v>-999999999</v>
      </c>
      <c r="AK118">
        <f t="shared" si="8"/>
        <v>2</v>
      </c>
    </row>
    <row r="119" spans="1:37" ht="20.100000000000001" customHeight="1">
      <c r="A119" s="1" t="s">
        <v>139</v>
      </c>
      <c r="B119" s="1" t="s">
        <v>28</v>
      </c>
      <c r="C119" s="8" t="str">
        <f>J4</f>
        <v>Mexiko</v>
      </c>
      <c r="D119" s="3"/>
      <c r="E119" s="4" t="s">
        <v>7</v>
      </c>
      <c r="F119" s="3"/>
      <c r="G119" s="8" t="str">
        <f>IFERROR(INDEX($S$110:$S$118,MATCH(MAX($AF$110:$AF$118),$AF$110:$AF$118,0)),"")</f>
        <v>Elfenbeinküste</v>
      </c>
      <c r="H119" s="1" t="s">
        <v>140</v>
      </c>
      <c r="J119" t="str">
        <f t="shared" si="9"/>
        <v/>
      </c>
      <c r="AC119" t="str">
        <f>G119</f>
        <v>Elfenbeinküste</v>
      </c>
    </row>
    <row r="120" spans="1:37" ht="20.100000000000001" customHeight="1">
      <c r="A120" s="1" t="s">
        <v>139</v>
      </c>
      <c r="B120" s="1" t="s">
        <v>26</v>
      </c>
      <c r="C120" s="8" t="str">
        <f>J103</f>
        <v>England</v>
      </c>
      <c r="D120" s="3"/>
      <c r="E120" s="4" t="s">
        <v>7</v>
      </c>
      <c r="F120" s="3"/>
      <c r="G120" s="8" t="str">
        <f>IFERROR(INDEX($S$110:$S$118,MATCH(MAX($AG$110:$AG$118),$AG$110:$AG$118,0)),"")</f>
        <v>Saudi-Arabien</v>
      </c>
      <c r="H120" s="1" t="s">
        <v>141</v>
      </c>
      <c r="J120" t="str">
        <f t="shared" si="9"/>
        <v/>
      </c>
      <c r="AC120" t="str">
        <f>G120</f>
        <v>Saudi-Arabien</v>
      </c>
    </row>
    <row r="121" spans="1:37" ht="20.100000000000001" customHeight="1">
      <c r="A121" s="1" t="s">
        <v>139</v>
      </c>
      <c r="B121" s="1" t="s">
        <v>63</v>
      </c>
      <c r="C121" s="8" t="str">
        <f>J31</f>
        <v>USA</v>
      </c>
      <c r="D121" s="3"/>
      <c r="E121" s="4" t="s">
        <v>7</v>
      </c>
      <c r="F121" s="3"/>
      <c r="G121" s="8" t="str">
        <f>IFERROR(INDEX($S$110:$S$118,MATCH(MAX($AH$110:$AH$118),$AH$110:$AH$118,0)),"")</f>
        <v>Irak</v>
      </c>
      <c r="H121" s="1" t="s">
        <v>142</v>
      </c>
      <c r="J121" t="str">
        <f t="shared" si="9"/>
        <v/>
      </c>
      <c r="AC121" t="str">
        <f>G121</f>
        <v>Irak</v>
      </c>
    </row>
    <row r="122" spans="1:37" ht="20.100000000000001" customHeight="1">
      <c r="A122" s="1" t="s">
        <v>143</v>
      </c>
      <c r="B122" s="1" t="s">
        <v>65</v>
      </c>
      <c r="C122" s="8" t="str">
        <f>J58</f>
        <v>Belgien</v>
      </c>
      <c r="D122" s="3"/>
      <c r="E122" s="4" t="s">
        <v>7</v>
      </c>
      <c r="F122" s="3"/>
      <c r="G122" s="8" t="str">
        <f>IFERROR(INDEX($S$110:$S$118,MATCH(MAX($AI$110:$AI$118),$AI$110:$AI$118,0)),"")</f>
        <v>Österreich</v>
      </c>
      <c r="H122" s="1" t="s">
        <v>144</v>
      </c>
      <c r="J122" t="str">
        <f t="shared" si="9"/>
        <v/>
      </c>
      <c r="AC122" t="str">
        <f>G122</f>
        <v>Österreich</v>
      </c>
    </row>
    <row r="123" spans="1:37" ht="20.100000000000001" customHeight="1">
      <c r="A123" s="1" t="s">
        <v>143</v>
      </c>
      <c r="B123" s="1" t="s">
        <v>18</v>
      </c>
      <c r="C123" s="8" t="str">
        <f>J95</f>
        <v>DR Kongo</v>
      </c>
      <c r="D123" s="3"/>
      <c r="E123" s="4" t="s">
        <v>7</v>
      </c>
      <c r="F123" s="3"/>
      <c r="G123" s="8" t="str">
        <f>J104</f>
        <v>Kroatien</v>
      </c>
      <c r="H123" s="1" t="s">
        <v>145</v>
      </c>
      <c r="J123" t="str">
        <f t="shared" si="9"/>
        <v/>
      </c>
    </row>
    <row r="124" spans="1:37" ht="20.100000000000001" customHeight="1">
      <c r="A124" s="1" t="s">
        <v>143</v>
      </c>
      <c r="B124" s="1" t="s">
        <v>60</v>
      </c>
      <c r="C124" s="8" t="str">
        <f>J67</f>
        <v>Spanien</v>
      </c>
      <c r="D124" s="3"/>
      <c r="E124" s="4" t="s">
        <v>7</v>
      </c>
      <c r="F124" s="3"/>
      <c r="G124" s="8" t="str">
        <f>J86</f>
        <v>Algerien</v>
      </c>
      <c r="H124" s="1" t="s">
        <v>146</v>
      </c>
      <c r="J124" t="str">
        <f t="shared" si="9"/>
        <v/>
      </c>
    </row>
    <row r="125" spans="1:37" ht="20.100000000000001" customHeight="1">
      <c r="A125" s="1" t="s">
        <v>147</v>
      </c>
      <c r="B125" s="1" t="s">
        <v>82</v>
      </c>
      <c r="C125" s="8" t="str">
        <f>J13</f>
        <v>Kanada</v>
      </c>
      <c r="D125" s="3"/>
      <c r="E125" s="4" t="s">
        <v>7</v>
      </c>
      <c r="F125" s="3"/>
      <c r="G125" s="8" t="str">
        <f>IFERROR(INDEX($S$110:$S$118,MATCH(MAX($AJ$110:$AJ$118),$AJ$110:$AJ$118,0)),"")</f>
        <v>Iran</v>
      </c>
      <c r="H125" s="1" t="s">
        <v>148</v>
      </c>
      <c r="J125" t="str">
        <f t="shared" si="9"/>
        <v/>
      </c>
      <c r="AC125" t="str">
        <f>G125</f>
        <v>Iran</v>
      </c>
    </row>
    <row r="126" spans="1:37" ht="20.100000000000001" customHeight="1">
      <c r="A126" s="1" t="s">
        <v>147</v>
      </c>
      <c r="B126" s="1" t="s">
        <v>149</v>
      </c>
      <c r="C126" s="8" t="str">
        <f>J85</f>
        <v>Argentinien</v>
      </c>
      <c r="D126" s="3"/>
      <c r="E126" s="4" t="s">
        <v>7</v>
      </c>
      <c r="F126" s="3"/>
      <c r="G126" s="8" t="str">
        <f>J68</f>
        <v>Kap Verde</v>
      </c>
      <c r="H126" s="1" t="s">
        <v>150</v>
      </c>
      <c r="J126" t="str">
        <f t="shared" si="9"/>
        <v/>
      </c>
    </row>
    <row r="127" spans="1:37" ht="20.100000000000001" customHeight="1">
      <c r="A127" s="1" t="s">
        <v>147</v>
      </c>
      <c r="B127" s="1" t="s">
        <v>37</v>
      </c>
      <c r="C127" s="8" t="str">
        <f>J94</f>
        <v>Portugal</v>
      </c>
      <c r="D127" s="3"/>
      <c r="E127" s="4" t="s">
        <v>7</v>
      </c>
      <c r="F127" s="3"/>
      <c r="G127" s="8" t="str">
        <f>IFERROR(INDEX($S$110:$S$118,MATCH(MAX($AK$110:$AK$118),$AK$110:$AK$118,0)),"")</f>
        <v>Ghana</v>
      </c>
      <c r="H127" s="1" t="s">
        <v>151</v>
      </c>
      <c r="J127" t="str">
        <f t="shared" si="9"/>
        <v/>
      </c>
      <c r="AC127" t="str">
        <f>G127</f>
        <v>Ghana</v>
      </c>
    </row>
    <row r="128" spans="1:37" ht="20.100000000000001" customHeight="1">
      <c r="A128" s="1" t="s">
        <v>152</v>
      </c>
      <c r="B128" s="1" t="s">
        <v>153</v>
      </c>
      <c r="C128" s="8" t="str">
        <f>J32</f>
        <v>Paraguay</v>
      </c>
      <c r="D128" s="3"/>
      <c r="E128" s="4" t="s">
        <v>7</v>
      </c>
      <c r="F128" s="3"/>
      <c r="G128" s="8" t="str">
        <f>J59</f>
        <v>Ägypten</v>
      </c>
      <c r="H128" s="1" t="s">
        <v>154</v>
      </c>
      <c r="J128" t="str">
        <f t="shared" si="9"/>
        <v/>
      </c>
    </row>
    <row r="129" spans="1:10" ht="5.0999999999999996" customHeight="1"/>
    <row r="130" spans="1:10" ht="20.100000000000001" customHeight="1">
      <c r="A130" s="61" t="s">
        <v>155</v>
      </c>
      <c r="B130" s="59"/>
      <c r="C130" s="59"/>
      <c r="D130" s="59"/>
      <c r="E130" s="59"/>
      <c r="F130" s="59"/>
      <c r="G130" s="59"/>
      <c r="H130" s="60"/>
    </row>
    <row r="131" spans="1:10" ht="20.100000000000001" customHeight="1">
      <c r="A131" s="4" t="s">
        <v>3</v>
      </c>
      <c r="B131" s="4" t="s">
        <v>4</v>
      </c>
      <c r="C131" s="4" t="s">
        <v>5</v>
      </c>
      <c r="D131" s="4" t="s">
        <v>6</v>
      </c>
      <c r="E131" s="4" t="s">
        <v>7</v>
      </c>
      <c r="F131" s="4" t="s">
        <v>6</v>
      </c>
      <c r="G131" s="4" t="s">
        <v>8</v>
      </c>
      <c r="H131" s="4" t="s">
        <v>122</v>
      </c>
    </row>
    <row r="132" spans="1:10" ht="20.100000000000001" customHeight="1">
      <c r="A132" s="1" t="s">
        <v>152</v>
      </c>
      <c r="B132" s="1" t="s">
        <v>57</v>
      </c>
      <c r="C132" s="8" t="str">
        <f>IF(OR(D113="",F113=""),"",IF(D113&gt;F113,C113,IF(F113&gt;D113,G113,"Bitte Sieger eintragen")))</f>
        <v/>
      </c>
      <c r="D132" s="3"/>
      <c r="E132" s="4" t="s">
        <v>7</v>
      </c>
      <c r="F132" s="3"/>
      <c r="G132" s="8" t="str">
        <f>IF(OR(D115="",F115=""),"",IF(D115&gt;F115,C115,IF(F115&gt;D115,G115,"Bitte Sieger eintragen")))</f>
        <v/>
      </c>
      <c r="H132" s="1" t="s">
        <v>156</v>
      </c>
      <c r="J132" t="str">
        <f t="shared" ref="J132:J139" si="10">IF(OR(D132="",F132=""),"",IF(D132&gt;F132,C132,IF(F132&gt;D132,G132,"Bitte Sieger eintragen")))</f>
        <v/>
      </c>
    </row>
    <row r="133" spans="1:10" ht="20.100000000000001" customHeight="1">
      <c r="A133" s="1" t="s">
        <v>152</v>
      </c>
      <c r="B133" s="1" t="s">
        <v>95</v>
      </c>
      <c r="C133" s="8" t="str">
        <f>IF(OR(D114="",F114=""),"",IF(D114&gt;F114,C114,IF(F114&gt;D114,G114,"Bitte Sieger eintragen")))</f>
        <v/>
      </c>
      <c r="D133" s="3"/>
      <c r="E133" s="4" t="s">
        <v>7</v>
      </c>
      <c r="F133" s="3"/>
      <c r="G133" s="8" t="str">
        <f>IF(OR(D117="",F117=""),"",IF(D117&gt;F117,C117,IF(F117&gt;D117,G117,"Bitte Sieger eintragen")))</f>
        <v/>
      </c>
      <c r="H133" s="1" t="s">
        <v>157</v>
      </c>
      <c r="J133" t="str">
        <f t="shared" si="10"/>
        <v/>
      </c>
    </row>
    <row r="134" spans="1:10" ht="20.100000000000001" customHeight="1">
      <c r="A134" s="1" t="s">
        <v>158</v>
      </c>
      <c r="B134" s="1" t="s">
        <v>63</v>
      </c>
      <c r="C134" s="8" t="str">
        <f>IF(OR(D116="",F116=""),"",IF(D116&gt;F116,C116,IF(F116&gt;D116,G116,"Bitte Sieger eintragen")))</f>
        <v/>
      </c>
      <c r="D134" s="3"/>
      <c r="E134" s="4" t="s">
        <v>7</v>
      </c>
      <c r="F134" s="3"/>
      <c r="G134" s="8" t="str">
        <f>IF(OR(D118="",F118=""),"",IF(D118&gt;F118,C118,IF(F118&gt;D118,G118,"Bitte Sieger eintragen")))</f>
        <v/>
      </c>
      <c r="H134" s="1" t="s">
        <v>159</v>
      </c>
      <c r="J134" t="str">
        <f t="shared" si="10"/>
        <v/>
      </c>
    </row>
    <row r="135" spans="1:10" ht="20.100000000000001" customHeight="1">
      <c r="A135" s="1" t="s">
        <v>160</v>
      </c>
      <c r="B135" s="1" t="s">
        <v>65</v>
      </c>
      <c r="C135" s="8" t="str">
        <f>IF(OR(D119="",F119=""),"",IF(D119&gt;F119,C119,IF(F119&gt;D119,G119,"Bitte Sieger eintragen")))</f>
        <v/>
      </c>
      <c r="D135" s="3"/>
      <c r="E135" s="4" t="s">
        <v>7</v>
      </c>
      <c r="F135" s="3"/>
      <c r="G135" s="8" t="str">
        <f>IF(OR(D120="",F120=""),"",IF(D120&gt;F120,C120,IF(F120&gt;D120,G120,"Bitte Sieger eintragen")))</f>
        <v/>
      </c>
      <c r="H135" s="1" t="s">
        <v>161</v>
      </c>
      <c r="J135" t="str">
        <f t="shared" si="10"/>
        <v/>
      </c>
    </row>
    <row r="136" spans="1:10" ht="20.100000000000001" customHeight="1">
      <c r="A136" s="1" t="s">
        <v>160</v>
      </c>
      <c r="B136" s="1" t="s">
        <v>18</v>
      </c>
      <c r="C136" s="8" t="str">
        <f>IF(OR(D123="",F123=""),"",IF(D123&gt;F123,C123,IF(F123&gt;D123,G123,"Bitte Sieger eintragen")))</f>
        <v/>
      </c>
      <c r="D136" s="3"/>
      <c r="E136" s="4" t="s">
        <v>7</v>
      </c>
      <c r="F136" s="3"/>
      <c r="G136" s="8" t="str">
        <f>IF(OR(D124="",F124=""),"",IF(D124&gt;F124,C124,IF(F124&gt;D124,G124,"Bitte Sieger eintragen")))</f>
        <v/>
      </c>
      <c r="H136" s="1" t="s">
        <v>162</v>
      </c>
      <c r="J136" t="str">
        <f t="shared" si="10"/>
        <v/>
      </c>
    </row>
    <row r="137" spans="1:10" ht="20.100000000000001" customHeight="1">
      <c r="A137" s="1" t="s">
        <v>163</v>
      </c>
      <c r="B137" s="1" t="s">
        <v>65</v>
      </c>
      <c r="C137" s="8" t="str">
        <f>IF(OR(D121="",F121=""),"",IF(D121&gt;F121,C121,IF(F121&gt;D121,G121,"Bitte Sieger eintragen")))</f>
        <v/>
      </c>
      <c r="D137" s="3"/>
      <c r="E137" s="4" t="s">
        <v>7</v>
      </c>
      <c r="F137" s="3"/>
      <c r="G137" s="8" t="str">
        <f>IF(OR(D122="",F122=""),"",IF(D122&gt;F122,C122,IF(F122&gt;D122,G122,"Bitte Sieger eintragen")))</f>
        <v/>
      </c>
      <c r="H137" s="1" t="s">
        <v>164</v>
      </c>
      <c r="J137" t="str">
        <f t="shared" si="10"/>
        <v/>
      </c>
    </row>
    <row r="138" spans="1:10" ht="20.100000000000001" customHeight="1">
      <c r="A138" s="1" t="s">
        <v>163</v>
      </c>
      <c r="B138" s="1" t="s">
        <v>26</v>
      </c>
      <c r="C138" s="8" t="str">
        <f>IF(OR(D126="",F126=""),"",IF(D126&gt;F126,C126,IF(F126&gt;D126,G126,"Bitte Sieger eintragen")))</f>
        <v/>
      </c>
      <c r="D138" s="3"/>
      <c r="E138" s="4" t="s">
        <v>7</v>
      </c>
      <c r="F138" s="3"/>
      <c r="G138" s="8" t="str">
        <f>IF(OR(D128="",F128=""),"",IF(D128&gt;F128,C128,IF(F128&gt;D128,G128,"Bitte Sieger eintragen")))</f>
        <v/>
      </c>
      <c r="H138" s="1" t="s">
        <v>165</v>
      </c>
      <c r="J138" t="str">
        <f t="shared" si="10"/>
        <v/>
      </c>
    </row>
    <row r="139" spans="1:10" ht="20.100000000000001" customHeight="1">
      <c r="A139" s="1" t="s">
        <v>163</v>
      </c>
      <c r="B139" s="1" t="s">
        <v>63</v>
      </c>
      <c r="C139" s="8" t="str">
        <f>IF(OR(D125="",F125=""),"",IF(D125&gt;F125,C125,IF(F125&gt;D125,G125,"Bitte Sieger eintragen")))</f>
        <v/>
      </c>
      <c r="D139" s="3"/>
      <c r="E139" s="4" t="s">
        <v>7</v>
      </c>
      <c r="F139" s="3"/>
      <c r="G139" s="8" t="str">
        <f>IF(OR(D127="",F127=""),"",IF(D127&gt;F127,C127,IF(F127&gt;D127,G127,"Bitte Sieger eintragen")))</f>
        <v/>
      </c>
      <c r="H139" s="1" t="s">
        <v>166</v>
      </c>
      <c r="J139" t="str">
        <f t="shared" si="10"/>
        <v/>
      </c>
    </row>
    <row r="140" spans="1:10" ht="5.0999999999999996" customHeight="1"/>
    <row r="141" spans="1:10" ht="20.100000000000001" customHeight="1">
      <c r="A141" s="61" t="s">
        <v>167</v>
      </c>
      <c r="B141" s="59"/>
      <c r="C141" s="59"/>
      <c r="D141" s="59"/>
      <c r="E141" s="59"/>
      <c r="F141" s="59"/>
      <c r="G141" s="59"/>
      <c r="H141" s="60"/>
    </row>
    <row r="142" spans="1:10" ht="20.100000000000001" customHeight="1">
      <c r="A142" s="4" t="s">
        <v>3</v>
      </c>
      <c r="B142" s="4" t="s">
        <v>4</v>
      </c>
      <c r="C142" s="4" t="s">
        <v>5</v>
      </c>
      <c r="D142" s="4" t="s">
        <v>6</v>
      </c>
      <c r="E142" s="4" t="s">
        <v>7</v>
      </c>
      <c r="F142" s="4" t="s">
        <v>6</v>
      </c>
      <c r="G142" s="4" t="s">
        <v>8</v>
      </c>
      <c r="H142" s="4" t="s">
        <v>122</v>
      </c>
    </row>
    <row r="143" spans="1:10" ht="20.100000000000001" customHeight="1">
      <c r="A143" s="1" t="s">
        <v>168</v>
      </c>
      <c r="B143" s="1" t="s">
        <v>63</v>
      </c>
      <c r="C143" s="2" t="str">
        <f>IF(OR(D132="",F132=""),"",IF(D132&gt;F132,C132,IF(F132&gt;D132,G132,"Bitte Sieger eintragen")))</f>
        <v/>
      </c>
      <c r="D143" s="3"/>
      <c r="E143" s="4" t="s">
        <v>7</v>
      </c>
      <c r="F143" s="3"/>
      <c r="G143" s="2" t="str">
        <f>IF(OR(D133="",F133=""),"",IF(D133&gt;F133,C133,IF(F133&gt;D133,G133,"Bitte Sieger eintragen")))</f>
        <v/>
      </c>
      <c r="H143" s="1" t="s">
        <v>169</v>
      </c>
      <c r="J143" t="str">
        <f>IF(OR(D143="",F143=""),"",IF(D143&gt;F143,C143,IF(F143&gt;D143,G143,"Bitte Sieger eintragen")))</f>
        <v/>
      </c>
    </row>
    <row r="144" spans="1:10" ht="20.100000000000001" customHeight="1">
      <c r="A144" s="1" t="s">
        <v>170</v>
      </c>
      <c r="B144" s="1" t="s">
        <v>18</v>
      </c>
      <c r="C144" s="2" t="str">
        <f>IF(OR(D136="",F136=""),"",IF(D136&gt;F136,C136,IF(F136&gt;D136,G136,"Bitte Sieger eintragen")))</f>
        <v/>
      </c>
      <c r="D144" s="3"/>
      <c r="E144" s="4" t="s">
        <v>7</v>
      </c>
      <c r="F144" s="3"/>
      <c r="G144" s="2" t="str">
        <f>IF(OR(D137="",F137=""),"",IF(D137&gt;F137,C137,IF(F137&gt;D137,G137,"Bitte Sieger eintragen")))</f>
        <v/>
      </c>
      <c r="H144" s="1" t="s">
        <v>171</v>
      </c>
      <c r="J144" t="str">
        <f>IF(OR(D144="",F144=""),"",IF(D144&gt;F144,C144,IF(F144&gt;D144,G144,"Bitte Sieger eintragen")))</f>
        <v/>
      </c>
    </row>
    <row r="145" spans="1:10" ht="20.100000000000001" customHeight="1">
      <c r="A145" s="1" t="s">
        <v>172</v>
      </c>
      <c r="B145" s="1" t="s">
        <v>95</v>
      </c>
      <c r="C145" s="2" t="str">
        <f>IF(OR(D134="",F134=""),"",IF(D134&gt;F134,C134,IF(F134&gt;D134,G134,"Bitte Sieger eintragen")))</f>
        <v/>
      </c>
      <c r="D145" s="3"/>
      <c r="E145" s="4" t="s">
        <v>7</v>
      </c>
      <c r="F145" s="3"/>
      <c r="G145" s="2" t="str">
        <f>IF(OR(D135="",F135=""),"",IF(D135&gt;F135,C135,IF(F135&gt;D135,G135,"Bitte Sieger eintragen")))</f>
        <v/>
      </c>
      <c r="H145" s="1" t="s">
        <v>173</v>
      </c>
      <c r="J145" t="str">
        <f>IF(OR(D145="",F145=""),"",IF(D145&gt;F145,C145,IF(F145&gt;D145,G145,"Bitte Sieger eintragen")))</f>
        <v/>
      </c>
    </row>
    <row r="146" spans="1:10" ht="20.100000000000001" customHeight="1">
      <c r="A146" s="1" t="s">
        <v>174</v>
      </c>
      <c r="B146" s="1" t="s">
        <v>28</v>
      </c>
      <c r="C146" s="2" t="str">
        <f>IF(OR(D138="",F138=""),"",IF(D138&gt;F138,C138,IF(F138&gt;D138,G138,"Bitte Sieger eintragen")))</f>
        <v/>
      </c>
      <c r="D146" s="3"/>
      <c r="E146" s="4" t="s">
        <v>7</v>
      </c>
      <c r="F146" s="3"/>
      <c r="G146" s="2" t="str">
        <f>IF(OR(D139="",F139=""),"",IF(D139&gt;F139,C139,IF(F139&gt;D139,G139,"Bitte Sieger eintragen")))</f>
        <v/>
      </c>
      <c r="H146" s="1" t="s">
        <v>175</v>
      </c>
      <c r="J146" t="str">
        <f>IF(OR(D146="",F146=""),"",IF(D146&gt;F146,C146,IF(F146&gt;D146,G146,"Bitte Sieger eintragen")))</f>
        <v/>
      </c>
    </row>
    <row r="147" spans="1:10" ht="5.0999999999999996" customHeight="1"/>
    <row r="148" spans="1:10" ht="20.100000000000001" customHeight="1">
      <c r="A148" s="61" t="s">
        <v>176</v>
      </c>
      <c r="B148" s="59"/>
      <c r="C148" s="59"/>
      <c r="D148" s="59"/>
      <c r="E148" s="59"/>
      <c r="F148" s="59"/>
      <c r="G148" s="59"/>
      <c r="H148" s="60"/>
    </row>
    <row r="149" spans="1:10" ht="20.100000000000001" customHeight="1">
      <c r="A149" s="4" t="s">
        <v>3</v>
      </c>
      <c r="B149" s="4" t="s">
        <v>4</v>
      </c>
      <c r="C149" s="4" t="s">
        <v>5</v>
      </c>
      <c r="D149" s="4" t="s">
        <v>6</v>
      </c>
      <c r="E149" s="4" t="s">
        <v>7</v>
      </c>
      <c r="F149" s="4" t="s">
        <v>6</v>
      </c>
      <c r="G149" s="4" t="s">
        <v>8</v>
      </c>
      <c r="H149" s="4" t="s">
        <v>122</v>
      </c>
    </row>
    <row r="150" spans="1:10" ht="20.100000000000001" customHeight="1">
      <c r="A150" s="1" t="s">
        <v>177</v>
      </c>
      <c r="B150" s="1" t="s">
        <v>18</v>
      </c>
      <c r="C150" s="2" t="str">
        <f>IF(OR(D143="",F143=""),"",IF(D143&gt;F143,C143,IF(F143&gt;D143,G143,"Bitte Sieger eintragen")))</f>
        <v/>
      </c>
      <c r="D150" s="3"/>
      <c r="E150" s="4" t="s">
        <v>7</v>
      </c>
      <c r="F150" s="3"/>
      <c r="G150" s="2" t="str">
        <f>IF(OR(D144="",F144=""),"",IF(D144&gt;F144,C144,IF(F144&gt;D144,G144,"Bitte Sieger eintragen")))</f>
        <v/>
      </c>
      <c r="H150" s="1" t="s">
        <v>178</v>
      </c>
      <c r="J150" t="str">
        <f>IF(OR(D150="",F150=""),"",IF(D150&gt;F150,C150,IF(F150&gt;D150,G150,"Bitte Sieger eintragen")))</f>
        <v/>
      </c>
    </row>
    <row r="151" spans="1:10" ht="20.100000000000001" customHeight="1">
      <c r="A151" s="1" t="s">
        <v>179</v>
      </c>
      <c r="B151" s="1" t="s">
        <v>18</v>
      </c>
      <c r="C151" s="2" t="str">
        <f>IF(OR(D145="",F145=""),"",IF(D145&gt;F145,C145,IF(F145&gt;D145,G145,"Bitte Sieger eintragen")))</f>
        <v/>
      </c>
      <c r="D151" s="3"/>
      <c r="E151" s="4" t="s">
        <v>7</v>
      </c>
      <c r="F151" s="3"/>
      <c r="G151" s="2" t="str">
        <f>IF(OR(D146="",F146=""),"",IF(D146&gt;F146,C146,IF(F146&gt;D146,G146,"Bitte Sieger eintragen")))</f>
        <v/>
      </c>
      <c r="H151" s="1" t="s">
        <v>180</v>
      </c>
      <c r="J151" t="str">
        <f>IF(OR(D151="",F151=""),"",IF(D151&gt;F151,C151,IF(F151&gt;D151,G151,"Bitte Sieger eintragen")))</f>
        <v/>
      </c>
    </row>
    <row r="152" spans="1:10" ht="5.0999999999999996" customHeight="1"/>
    <row r="153" spans="1:10" ht="20.100000000000001" customHeight="1">
      <c r="A153" s="61" t="s">
        <v>181</v>
      </c>
      <c r="B153" s="59"/>
      <c r="C153" s="59"/>
      <c r="D153" s="59"/>
      <c r="E153" s="59"/>
      <c r="F153" s="59"/>
      <c r="G153" s="59"/>
      <c r="H153" s="60"/>
    </row>
    <row r="154" spans="1:10" ht="20.100000000000001" customHeight="1">
      <c r="A154" s="4" t="s">
        <v>3</v>
      </c>
      <c r="B154" s="4" t="s">
        <v>4</v>
      </c>
      <c r="C154" s="4" t="s">
        <v>5</v>
      </c>
      <c r="D154" s="4" t="s">
        <v>6</v>
      </c>
      <c r="E154" s="4" t="s">
        <v>7</v>
      </c>
      <c r="F154" s="4" t="s">
        <v>6</v>
      </c>
      <c r="G154" s="4" t="s">
        <v>8</v>
      </c>
      <c r="H154" s="4" t="s">
        <v>122</v>
      </c>
    </row>
    <row r="155" spans="1:10" ht="20.100000000000001" customHeight="1">
      <c r="A155" s="1" t="s">
        <v>182</v>
      </c>
      <c r="B155" s="1" t="s">
        <v>95</v>
      </c>
      <c r="C155" s="2" t="str">
        <f>IF(OR(D150="",F150=""),"",IF(D150&lt;F150,C150,IF(F150&lt;D150,G150,"")))</f>
        <v/>
      </c>
      <c r="D155" s="3"/>
      <c r="E155" s="4" t="s">
        <v>7</v>
      </c>
      <c r="F155" s="3"/>
      <c r="G155" s="2" t="str">
        <f>IF(OR(D151="",F151=""),"",IF(D151&lt;F151,C151,IF(F151&lt;D151,G151,"")))</f>
        <v/>
      </c>
      <c r="H155" s="1" t="s">
        <v>183</v>
      </c>
      <c r="J155" t="str">
        <f>IF(OR(D155="",F155=""),"",IF(D155&gt;F155,C155,IF(F155&gt;D155,G155,"Bitte Sieger eintragen")))</f>
        <v/>
      </c>
    </row>
    <row r="156" spans="1:10" ht="20.100000000000001" customHeight="1">
      <c r="A156" s="1" t="s">
        <v>184</v>
      </c>
      <c r="B156" s="1" t="s">
        <v>18</v>
      </c>
      <c r="C156" s="2" t="str">
        <f>IF(OR(D150="",F150=""),"",IF(D150&gt;F150,C150,IF(F150&gt;D150,G150,"Bitte Sieger eintragen")))</f>
        <v/>
      </c>
      <c r="D156" s="3"/>
      <c r="E156" s="4" t="s">
        <v>7</v>
      </c>
      <c r="F156" s="3"/>
      <c r="G156" s="2" t="str">
        <f>IF(OR(D151="",F151=""),"",IF(D151&gt;F151,C151,IF(F151&gt;D151,G151,"Bitte Sieger eintragen")))</f>
        <v/>
      </c>
      <c r="H156" s="1" t="s">
        <v>185</v>
      </c>
      <c r="J156" t="str">
        <f>IF(OR(D156="",F156=""),"",IF(D156&gt;F156,C156,IF(F156&gt;D156,G156,"Bitte Sieger eintragen")))</f>
        <v/>
      </c>
    </row>
    <row r="157" spans="1:10" ht="5.0999999999999996" customHeight="1"/>
    <row r="158" spans="1:10" ht="20.100000000000001" customHeight="1">
      <c r="A158" s="58" t="s">
        <v>186</v>
      </c>
      <c r="B158" s="59"/>
      <c r="C158" s="60"/>
      <c r="D158" s="62" t="str">
        <f>IF(OR(D156="",F156=""),"",IF(D156&gt;F156,C156,IF(F156&gt;D156,G156,"Bitte Sieger eintragen")))</f>
        <v/>
      </c>
      <c r="E158" s="59"/>
      <c r="F158" s="59"/>
      <c r="G158" s="59"/>
      <c r="H158" s="60"/>
    </row>
  </sheetData>
  <mergeCells count="33">
    <mergeCell ref="A1:Q1"/>
    <mergeCell ref="A38:H38"/>
    <mergeCell ref="A74:H74"/>
    <mergeCell ref="I101:Q101"/>
    <mergeCell ref="A92:H92"/>
    <mergeCell ref="A11:H11"/>
    <mergeCell ref="A47:H47"/>
    <mergeCell ref="I83:Q83"/>
    <mergeCell ref="I29:Q29"/>
    <mergeCell ref="A56:H56"/>
    <mergeCell ref="I74:Q74"/>
    <mergeCell ref="A130:H130"/>
    <mergeCell ref="I2:Q2"/>
    <mergeCell ref="A20:H20"/>
    <mergeCell ref="A2:H2"/>
    <mergeCell ref="I11:Q11"/>
    <mergeCell ref="I20:Q20"/>
    <mergeCell ref="A158:C158"/>
    <mergeCell ref="A141:H141"/>
    <mergeCell ref="I38:Q38"/>
    <mergeCell ref="D158:H158"/>
    <mergeCell ref="A29:H29"/>
    <mergeCell ref="I47:Q47"/>
    <mergeCell ref="A153:H153"/>
    <mergeCell ref="I65:Q65"/>
    <mergeCell ref="A110:H110"/>
    <mergeCell ref="A65:H65"/>
    <mergeCell ref="A101:H101"/>
    <mergeCell ref="I56:Q56"/>
    <mergeCell ref="A148:H148"/>
    <mergeCell ref="A111:H111"/>
    <mergeCell ref="A83:H83"/>
    <mergeCell ref="I92:Q9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cad49f-e95c-4b26-b73a-68b05455fa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1990C8EFE9394BAB8FE5A3E0306E8D" ma:contentTypeVersion="16" ma:contentTypeDescription="Ein neues Dokument erstellen." ma:contentTypeScope="" ma:versionID="ab3e21a525397a7beac4e981efe06886">
  <xsd:schema xmlns:xsd="http://www.w3.org/2001/XMLSchema" xmlns:xs="http://www.w3.org/2001/XMLSchema" xmlns:p="http://schemas.microsoft.com/office/2006/metadata/properties" xmlns:ns3="d1cad49f-e95c-4b26-b73a-68b05455fa1d" xmlns:ns4="0921fe22-6f28-4745-a1e5-b3d11d1df09a" targetNamespace="http://schemas.microsoft.com/office/2006/metadata/properties" ma:root="true" ma:fieldsID="8668c503f1b001387e042d168cfbb6cb" ns3:_="" ns4:_="">
    <xsd:import namespace="d1cad49f-e95c-4b26-b73a-68b05455fa1d"/>
    <xsd:import namespace="0921fe22-6f28-4745-a1e5-b3d11d1df0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ad49f-e95c-4b26-b73a-68b05455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1fe22-6f28-4745-a1e5-b3d11d1df0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EAA255-A7D3-4ED9-916F-6193A013F45A}">
  <ds:schemaRefs>
    <ds:schemaRef ds:uri="http://purl.org/dc/elements/1.1/"/>
    <ds:schemaRef ds:uri="http://purl.org/dc/terms/"/>
    <ds:schemaRef ds:uri="0921fe22-6f28-4745-a1e5-b3d11d1df09a"/>
    <ds:schemaRef ds:uri="http://schemas.microsoft.com/office/2006/documentManagement/types"/>
    <ds:schemaRef ds:uri="http://www.w3.org/XML/1998/namespace"/>
    <ds:schemaRef ds:uri="d1cad49f-e95c-4b26-b73a-68b05455fa1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06AE4D6-A2A8-4338-A7D3-41B1F4F3ED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8BB8C2-2572-4CCD-A252-F4F0861D7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ad49f-e95c-4b26-b73a-68b05455fa1d"/>
    <ds:schemaRef ds:uri="0921fe22-6f28-4745-a1e5-b3d11d1df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Regeln</vt:lpstr>
      <vt:lpstr>Tippzettel</vt:lpstr>
      <vt:lpstr>interaktive Tipps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Sven Lösche</cp:lastModifiedBy>
  <cp:lastPrinted>2026-05-27T11:31:02Z</cp:lastPrinted>
  <dcterms:created xsi:type="dcterms:W3CDTF">2026-05-22T10:04:39Z</dcterms:created>
  <dcterms:modified xsi:type="dcterms:W3CDTF">2026-05-28T15:58:40Z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0x0101002C1990C8EFE9394BAB8FE5A3E0306E8D</vt:lpwstr>
  </property>
</Properties>
</file>